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defaultThemeVersion="124226"/>
  <mc:AlternateContent xmlns:mc="http://schemas.openxmlformats.org/markup-compatibility/2006">
    <mc:Choice Requires="x15">
      <x15ac:absPath xmlns:x15ac="http://schemas.microsoft.com/office/spreadsheetml/2010/11/ac" url="C:\Users\nicok\Desktop\Environmental mining licence forms\"/>
    </mc:Choice>
  </mc:AlternateContent>
  <xr:revisionPtr revIDLastSave="0" documentId="13_ncr:1_{3C007EBB-9D4A-44C2-8012-D2D5B167DFD2}" xr6:coauthVersionLast="47" xr6:coauthVersionMax="47" xr10:uidLastSave="{00000000-0000-0000-0000-000000000000}"/>
  <bookViews>
    <workbookView xWindow="-110" yWindow="-110" windowWidth="38620" windowHeight="21220" tabRatio="964" xr2:uid="{00000000-000D-0000-FFFF-FFFF00000000}"/>
  </bookViews>
  <sheets>
    <sheet name="Summary" sheetId="2" r:id="rId1"/>
    <sheet name="Key information" sheetId="16" r:id="rId2"/>
    <sheet name="1. Infrastructure" sheetId="6" r:id="rId3"/>
    <sheet name="2. Extractive" sheetId="4" r:id="rId4"/>
    <sheet name="3. Pits" sheetId="3" r:id="rId5"/>
    <sheet name="4. Underground" sheetId="5" r:id="rId6"/>
    <sheet name="5. TSF &amp; Dams" sheetId="7" r:id="rId7"/>
    <sheet name="6. WRD" sheetId="8" r:id="rId8"/>
    <sheet name="7. Exploration" sheetId="1" r:id="rId9"/>
    <sheet name="8. Roads" sheetId="9" r:id="rId10"/>
    <sheet name="9. River Diversion" sheetId="12" r:id="rId11"/>
    <sheet name="Post Closure" sheetId="13" r:id="rId12"/>
    <sheet name="Post closure water worksheet" sheetId="15" r:id="rId13"/>
    <sheet name="assumptions &amp; Considerations" sheetId="14" r:id="rId14"/>
  </sheets>
  <definedNames>
    <definedName name="_xlnm.Print_Area" localSheetId="0">Summary!$B$1:$J$43</definedName>
    <definedName name="_xlnm.Print_Titles" localSheetId="2">'1. Infrastructure'!$2:$4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91" i="15" l="1"/>
  <c r="I92" i="15"/>
  <c r="B34" i="16"/>
  <c r="H7" i="13" s="1"/>
  <c r="I7" i="13" s="1"/>
  <c r="I9" i="6"/>
  <c r="I10" i="6"/>
  <c r="I53" i="6"/>
  <c r="I12" i="8"/>
  <c r="I65" i="15"/>
  <c r="I66" i="15"/>
  <c r="I67" i="15"/>
  <c r="I68" i="15"/>
  <c r="I50" i="15"/>
  <c r="I49" i="15"/>
  <c r="I51" i="15"/>
  <c r="G83" i="15"/>
  <c r="I83" i="15" s="1"/>
  <c r="G82" i="15"/>
  <c r="I82" i="15" s="1"/>
  <c r="G81" i="15"/>
  <c r="I81" i="15" s="1"/>
  <c r="G80" i="15"/>
  <c r="I80" i="15" s="1"/>
  <c r="I90" i="15"/>
  <c r="I93" i="15"/>
  <c r="I94" i="15"/>
  <c r="I89" i="15"/>
  <c r="I88" i="15"/>
  <c r="I19" i="15"/>
  <c r="I20" i="15"/>
  <c r="I21" i="15"/>
  <c r="I22" i="15"/>
  <c r="I23" i="15"/>
  <c r="I24" i="15"/>
  <c r="I25" i="15"/>
  <c r="I26" i="15"/>
  <c r="I27" i="15"/>
  <c r="I28" i="15"/>
  <c r="I29" i="15"/>
  <c r="I30" i="15"/>
  <c r="I31" i="15"/>
  <c r="I32" i="15"/>
  <c r="I33" i="15"/>
  <c r="I34" i="15"/>
  <c r="I35" i="15"/>
  <c r="I36" i="15"/>
  <c r="I37" i="15"/>
  <c r="I38" i="15"/>
  <c r="I39" i="15"/>
  <c r="I40" i="15"/>
  <c r="I41" i="15"/>
  <c r="I42" i="15"/>
  <c r="I56" i="15"/>
  <c r="I57" i="15"/>
  <c r="I62" i="15"/>
  <c r="I63" i="15"/>
  <c r="I64" i="15"/>
  <c r="I69" i="15"/>
  <c r="H13" i="13"/>
  <c r="I13" i="13" s="1"/>
  <c r="I16" i="13"/>
  <c r="I8" i="13"/>
  <c r="I30" i="6"/>
  <c r="I10" i="13"/>
  <c r="I5" i="13"/>
  <c r="I6" i="13"/>
  <c r="I9" i="13"/>
  <c r="I15" i="13"/>
  <c r="I5" i="6"/>
  <c r="I6" i="6"/>
  <c r="I7" i="6"/>
  <c r="I8" i="6"/>
  <c r="I11" i="6"/>
  <c r="I12" i="6"/>
  <c r="I13" i="6"/>
  <c r="I14" i="6"/>
  <c r="I16" i="6"/>
  <c r="I17" i="6"/>
  <c r="I18" i="6"/>
  <c r="I19" i="6"/>
  <c r="I20" i="6"/>
  <c r="I21" i="6"/>
  <c r="I22" i="6"/>
  <c r="I23" i="6"/>
  <c r="I24" i="6"/>
  <c r="I25" i="6"/>
  <c r="I27" i="6"/>
  <c r="I33" i="6" s="1"/>
  <c r="I28" i="6"/>
  <c r="I29" i="6"/>
  <c r="I31" i="6"/>
  <c r="I32" i="6"/>
  <c r="I34" i="6"/>
  <c r="I35" i="6"/>
  <c r="I36" i="6"/>
  <c r="I38" i="6"/>
  <c r="I40" i="6" s="1"/>
  <c r="I39" i="6"/>
  <c r="I41" i="6"/>
  <c r="I42" i="6"/>
  <c r="I43" i="6"/>
  <c r="I44" i="6"/>
  <c r="I46" i="6"/>
  <c r="I47" i="6"/>
  <c r="I48" i="6"/>
  <c r="I49" i="6"/>
  <c r="I50" i="6"/>
  <c r="I52" i="6"/>
  <c r="I5" i="4"/>
  <c r="I6" i="4"/>
  <c r="I7" i="4"/>
  <c r="I8" i="4"/>
  <c r="I9" i="4"/>
  <c r="I10" i="4"/>
  <c r="I11" i="4"/>
  <c r="I12" i="4"/>
  <c r="I13" i="4"/>
  <c r="I14" i="4"/>
  <c r="I16" i="4"/>
  <c r="I17" i="4"/>
  <c r="I18" i="4"/>
  <c r="I5" i="3"/>
  <c r="I6" i="3"/>
  <c r="I7" i="3"/>
  <c r="I8" i="3"/>
  <c r="I9" i="3"/>
  <c r="I10" i="3"/>
  <c r="I11" i="3"/>
  <c r="I12" i="3"/>
  <c r="I13" i="3"/>
  <c r="I14" i="3"/>
  <c r="I15" i="3"/>
  <c r="I17" i="3"/>
  <c r="I18" i="3"/>
  <c r="I19" i="3"/>
  <c r="I20" i="3"/>
  <c r="I21" i="3"/>
  <c r="I22" i="3"/>
  <c r="I23" i="3"/>
  <c r="I24" i="3"/>
  <c r="I25" i="3"/>
  <c r="I27" i="3"/>
  <c r="I28" i="3"/>
  <c r="I30" i="3" s="1"/>
  <c r="I29" i="3"/>
  <c r="I5" i="5"/>
  <c r="I6" i="5"/>
  <c r="I7" i="5"/>
  <c r="I8" i="5"/>
  <c r="I9" i="5"/>
  <c r="I10" i="5"/>
  <c r="I11" i="5"/>
  <c r="I12" i="5"/>
  <c r="I13" i="5"/>
  <c r="I5" i="7"/>
  <c r="I6" i="7"/>
  <c r="I7" i="7"/>
  <c r="I8" i="7"/>
  <c r="I9" i="7"/>
  <c r="I10" i="7"/>
  <c r="I11" i="7"/>
  <c r="I12" i="7"/>
  <c r="I13" i="7"/>
  <c r="I14" i="7"/>
  <c r="I15" i="7"/>
  <c r="I17" i="7"/>
  <c r="I18" i="7"/>
  <c r="I19" i="7"/>
  <c r="I20" i="7"/>
  <c r="I21" i="7"/>
  <c r="I22" i="7"/>
  <c r="I23" i="7"/>
  <c r="I24" i="7"/>
  <c r="I25" i="7"/>
  <c r="I26" i="7"/>
  <c r="I27" i="7"/>
  <c r="I28" i="7"/>
  <c r="I5" i="8"/>
  <c r="I6" i="8"/>
  <c r="I7" i="8"/>
  <c r="I8" i="8"/>
  <c r="I9" i="8"/>
  <c r="I10" i="8"/>
  <c r="I11" i="8"/>
  <c r="I13" i="8"/>
  <c r="I14" i="8"/>
  <c r="I16" i="8"/>
  <c r="I17" i="8"/>
  <c r="I18" i="8"/>
  <c r="I19" i="8"/>
  <c r="I20" i="8"/>
  <c r="I21" i="8"/>
  <c r="I22" i="8"/>
  <c r="I23" i="8"/>
  <c r="I24" i="8"/>
  <c r="I25" i="8"/>
  <c r="I26" i="8"/>
  <c r="I28" i="8"/>
  <c r="I29" i="8"/>
  <c r="I30" i="8"/>
  <c r="I31" i="8"/>
  <c r="I32" i="8"/>
  <c r="I5" i="1"/>
  <c r="I6" i="1"/>
  <c r="I7" i="1"/>
  <c r="I8" i="1"/>
  <c r="I9" i="1"/>
  <c r="I10" i="1"/>
  <c r="I11" i="1"/>
  <c r="I12" i="1"/>
  <c r="I13" i="1"/>
  <c r="I14" i="1"/>
  <c r="I15" i="1"/>
  <c r="I16" i="1"/>
  <c r="I18" i="1"/>
  <c r="I19" i="1"/>
  <c r="I20" i="1"/>
  <c r="I21" i="1"/>
  <c r="I22" i="1"/>
  <c r="I23" i="1"/>
  <c r="I24" i="1"/>
  <c r="I5" i="9"/>
  <c r="I6" i="9"/>
  <c r="I7" i="9"/>
  <c r="I9" i="9"/>
  <c r="I10" i="9"/>
  <c r="I11" i="9"/>
  <c r="I13" i="9"/>
  <c r="I14" i="9"/>
  <c r="I15" i="9"/>
  <c r="I16" i="9"/>
  <c r="I5" i="12"/>
  <c r="I9" i="12" s="1"/>
  <c r="I10" i="12" s="1"/>
  <c r="H29" i="2" s="1"/>
  <c r="I6" i="12"/>
  <c r="I7" i="12"/>
  <c r="I8" i="12"/>
  <c r="I8" i="9" l="1"/>
  <c r="I51" i="6"/>
  <c r="I45" i="6"/>
  <c r="I12" i="9"/>
  <c r="I43" i="15"/>
  <c r="E7" i="15" s="1"/>
  <c r="I29" i="7"/>
  <c r="I16" i="7"/>
  <c r="I30" i="7" s="1"/>
  <c r="H25" i="2" s="1"/>
  <c r="I37" i="6"/>
  <c r="I95" i="15"/>
  <c r="E10" i="15" s="1"/>
  <c r="I14" i="5"/>
  <c r="I15" i="5" s="1"/>
  <c r="H24" i="2" s="1"/>
  <c r="I27" i="8"/>
  <c r="I16" i="3"/>
  <c r="I17" i="1"/>
  <c r="I33" i="8"/>
  <c r="I26" i="3"/>
  <c r="I26" i="6"/>
  <c r="I55" i="6" s="1"/>
  <c r="H21" i="2" s="1"/>
  <c r="I15" i="6"/>
  <c r="I17" i="9"/>
  <c r="I18" i="9" s="1"/>
  <c r="H28" i="2" s="1"/>
  <c r="I15" i="4"/>
  <c r="I15" i="8"/>
  <c r="I70" i="15"/>
  <c r="E8" i="15" s="1"/>
  <c r="I54" i="6"/>
  <c r="I25" i="1"/>
  <c r="I19" i="4"/>
  <c r="I84" i="15"/>
  <c r="E9" i="15" s="1"/>
  <c r="H12" i="13"/>
  <c r="I12" i="13" s="1"/>
  <c r="H14" i="13"/>
  <c r="I14" i="13" s="1"/>
  <c r="I31" i="3"/>
  <c r="H23" i="2" s="1"/>
  <c r="E11" i="15"/>
  <c r="I11" i="13" s="1"/>
  <c r="I26" i="1" l="1"/>
  <c r="H27" i="2" s="1"/>
  <c r="I34" i="8"/>
  <c r="H26" i="2" s="1"/>
  <c r="I20" i="4"/>
  <c r="H22" i="2" s="1"/>
  <c r="I17" i="13"/>
  <c r="I18" i="13" s="1"/>
  <c r="H30" i="2" s="1"/>
  <c r="H32" i="2" s="1"/>
  <c r="H34" i="2" l="1"/>
  <c r="H36" i="2" s="1"/>
  <c r="H38" i="2" s="1"/>
  <c r="H39" i="2" l="1"/>
  <c r="H40" i="2" s="1"/>
  <c r="H41" i="2" s="1"/>
</calcChain>
</file>

<file path=xl/sharedStrings.xml><?xml version="1.0" encoding="utf-8"?>
<sst xmlns="http://schemas.openxmlformats.org/spreadsheetml/2006/main" count="1057" uniqueCount="545">
  <si>
    <t>Special considerations for asbestiform or radioactive material removal (Eg licensing, Access control – security guard, lockable exclusion areas, health and safety equipment, Records management – recording of exposures, deliveries and removals, procedures for all crews, Radiation control – spill control and clean up, appropriate storage and sealing prior to transport, Training of staff, Monitoring and inspections, Monitoring equipment purchase, repairs &amp; consumables (eg testing and calibration), Waste &amp; scrap management of contaminated materials – is specialised clean up (and pre-disposal assessment) required?  Is specific disposal taken into account by specialised contractors eg asbestos, PCBs, other additives)</t>
  </si>
  <si>
    <t>using a Komatsu PC650 excavator or similar at $320/hr, can move 300bcm/hr assume one pad per hour</t>
  </si>
  <si>
    <t>contractor costs for meals, accommodation, travel and supervision:
meals &amp; accom @ $150/head/day
travel @$60/head/hr
supervision@$1000/day
so for 10.5hr day daily costs = $1845/hr/300bcm/hr of production = $6.15/bcm
This tool has assumed cost of $210-$320/man/day</t>
  </si>
  <si>
    <t>TOTAL</t>
  </si>
  <si>
    <t>Technique</t>
  </si>
  <si>
    <t>Unit of Measure (UOM)</t>
  </si>
  <si>
    <t>Other</t>
  </si>
  <si>
    <t>ha</t>
  </si>
  <si>
    <t>m</t>
  </si>
  <si>
    <t>Assessment Date</t>
  </si>
  <si>
    <t>Project</t>
  </si>
  <si>
    <t>Operator</t>
  </si>
  <si>
    <t>Calculated Cost</t>
  </si>
  <si>
    <t>TOTAL COST</t>
  </si>
  <si>
    <t>New Authorisation</t>
  </si>
  <si>
    <t>Audit Finding</t>
  </si>
  <si>
    <t>Client Request</t>
  </si>
  <si>
    <t>Wetland filter</t>
  </si>
  <si>
    <t>Sub Total           ($)</t>
  </si>
  <si>
    <t>Estimated Quantity</t>
  </si>
  <si>
    <t>Cost per  UOM         ($)</t>
  </si>
  <si>
    <t>Range per UOM     ($)</t>
  </si>
  <si>
    <t>CONTINGENCY @15%</t>
  </si>
  <si>
    <t>hr</t>
  </si>
  <si>
    <r>
      <t>m</t>
    </r>
    <r>
      <rPr>
        <vertAlign val="superscript"/>
        <sz val="8"/>
        <rFont val="Arial"/>
        <family val="2"/>
      </rPr>
      <t>2</t>
    </r>
  </si>
  <si>
    <r>
      <t>m</t>
    </r>
    <r>
      <rPr>
        <vertAlign val="superscript"/>
        <sz val="8"/>
        <rFont val="Arial"/>
        <family val="2"/>
      </rPr>
      <t>3</t>
    </r>
  </si>
  <si>
    <t>Scaling, battering for stabilisation</t>
  </si>
  <si>
    <t>final trim, deep rip</t>
  </si>
  <si>
    <t>source cart and spread topsoil or growth medium</t>
  </si>
  <si>
    <t>revegetation by tube stock</t>
  </si>
  <si>
    <t>revegetation by direct seeding</t>
  </si>
  <si>
    <t>Oxide waste rock dumps and extractive product stockpiles</t>
  </si>
  <si>
    <t>structural works for drainage</t>
  </si>
  <si>
    <t>Waste rock dumps with AMD or metals</t>
  </si>
  <si>
    <t>Active recovery 
treatment of problem leachate</t>
  </si>
  <si>
    <t>Rocks or coarse material lined sediment trap</t>
  </si>
  <si>
    <t>dams for sediment control</t>
  </si>
  <si>
    <t>Leachate and sediment management</t>
  </si>
  <si>
    <t>this includes the area requiring reshaping for stabilisation and preparation for revegetation</t>
  </si>
  <si>
    <t>Technique Notes</t>
  </si>
  <si>
    <t>Management Area</t>
  </si>
  <si>
    <t>DOMAIN 8 TOTAL</t>
  </si>
  <si>
    <t>fertiliser applicataion</t>
  </si>
  <si>
    <t>source cart and spread suitable material for capping</t>
  </si>
  <si>
    <t>source cart and spread topsoil if appropriate</t>
  </si>
  <si>
    <t>required if it has not been demonstrated that capping material is suitable as a growth medium</t>
  </si>
  <si>
    <t>earthworks for banks and drains to manage surface water on top of WRD.</t>
  </si>
  <si>
    <t>required if it has not been demonstrated that WRD material is suitable as a growth medium</t>
  </si>
  <si>
    <t>includes acquiring and spreading a range of native seed by direct broadcast at a rate of 4-10kg/ha.</t>
  </si>
  <si>
    <r>
      <t xml:space="preserve">includes acquisition of tubestock, </t>
    </r>
    <r>
      <rPr>
        <sz val="8"/>
        <color indexed="10"/>
        <rFont val="Arial"/>
        <family val="2"/>
      </rPr>
      <t xml:space="preserve">fertiliser </t>
    </r>
    <r>
      <rPr>
        <sz val="8"/>
        <rFont val="Arial"/>
      </rPr>
      <t>and guarding as necessary</t>
    </r>
  </si>
  <si>
    <t xml:space="preserve">carting of stockpiles offsite or WRD to pit. Consider carting distance </t>
  </si>
  <si>
    <t>Pits</t>
  </si>
  <si>
    <t>required if it has not been demonstrated that pit material is suitable as a growth medium</t>
  </si>
  <si>
    <t>abandonment bund and pit access closed</t>
  </si>
  <si>
    <t>earthworks for banks and drains to manage surface water .</t>
  </si>
  <si>
    <t>sediment traps/dams</t>
  </si>
  <si>
    <t>condsider distance to cart material</t>
  </si>
  <si>
    <t>Sediment Management</t>
  </si>
  <si>
    <t>DOMAIN 1 TOTAL</t>
  </si>
  <si>
    <t>Volume is worked out be multiplying length of bench by width and height to reduce angle to make it safe.</t>
  </si>
  <si>
    <t>Stabilisation of Pits</t>
  </si>
  <si>
    <t>infill with tailings or waste rock</t>
  </si>
  <si>
    <t>haul and dump of waste rock or tailings. Distance needs to be considered.</t>
  </si>
  <si>
    <t>to enhance vegetation program over infilled pit as required</t>
  </si>
  <si>
    <t xml:space="preserve">Infill of pits </t>
  </si>
  <si>
    <t>earthworks for banks and drains to manage surface water on top of capped pit area if required.</t>
  </si>
  <si>
    <t>Domains</t>
  </si>
  <si>
    <t>Process Plant, Mill, Crusher area</t>
  </si>
  <si>
    <t>disconnect and terminate services</t>
  </si>
  <si>
    <t>demolish and remove small buildings</t>
  </si>
  <si>
    <t>demolish and remove industrial workshops and sheds</t>
  </si>
  <si>
    <t>demolish remove conveyor system</t>
  </si>
  <si>
    <t>remove concrete pads and footings</t>
  </si>
  <si>
    <t>remove mobile plant</t>
  </si>
  <si>
    <t>remove contaminated material</t>
  </si>
  <si>
    <t xml:space="preserve">deconstruct and remove small tanks </t>
  </si>
  <si>
    <t>Main Workshop and Stores area</t>
  </si>
  <si>
    <t>underground tank removal - large hydrocarbon (&gt;5000L)</t>
  </si>
  <si>
    <t>underground tank removal - small hydrocarbon (up to 5000L)</t>
  </si>
  <si>
    <t>above ground tank removal - hydrocarbon</t>
  </si>
  <si>
    <t>remove hydrocarbon contamination</t>
  </si>
  <si>
    <t>remediation on site of hydrocarbon contamination</t>
  </si>
  <si>
    <t>Administration</t>
  </si>
  <si>
    <t>waste disposal offsite</t>
  </si>
  <si>
    <t>Sewerage/Water treatment plant</t>
  </si>
  <si>
    <t>remove contaminated soil</t>
  </si>
  <si>
    <t>Accommodation Camp</t>
  </si>
  <si>
    <t>Airstrip, borefields, other</t>
  </si>
  <si>
    <t>demolish and remove sheds and storage tanks</t>
  </si>
  <si>
    <t>observation bore closure</t>
  </si>
  <si>
    <t>Deep rip</t>
  </si>
  <si>
    <t>source cart and spread topsoil</t>
  </si>
  <si>
    <t>revegetation by tubestock</t>
  </si>
  <si>
    <t>feriliser application</t>
  </si>
  <si>
    <t>Revegetation Activities - all infrastructure areas</t>
  </si>
  <si>
    <t>backfilling of pits</t>
  </si>
  <si>
    <t>fertiliser application</t>
  </si>
  <si>
    <t>signage</t>
  </si>
  <si>
    <t>scaling, battering, pushing walls</t>
  </si>
  <si>
    <t>to enhance vegetation program around pit and pit floors as required</t>
  </si>
  <si>
    <t>shaping or levelling</t>
  </si>
  <si>
    <t>Portals, Declines and Shafts</t>
  </si>
  <si>
    <t>barricading portal/declines/adits</t>
  </si>
  <si>
    <t>sealing portal/decline</t>
  </si>
  <si>
    <t>shaft infilling</t>
  </si>
  <si>
    <t>seal ventilation fans</t>
  </si>
  <si>
    <t>fencing</t>
  </si>
  <si>
    <t xml:space="preserve">1: Site Infrastructure </t>
  </si>
  <si>
    <t>2: Extractive Workings - Sand, Clay &amp; Gravel</t>
  </si>
  <si>
    <t>4: Underground Workings</t>
  </si>
  <si>
    <t>Domain 5: Tailings Storage Facilities and Dams</t>
  </si>
  <si>
    <t>5: Tailings Storage Facilities and Dams</t>
  </si>
  <si>
    <t>Water Dams, Ponds</t>
  </si>
  <si>
    <t>clean water dams - stabilise and make safe</t>
  </si>
  <si>
    <t>minor earthworks</t>
  </si>
  <si>
    <t>or backfill to natural surface</t>
  </si>
  <si>
    <t>dirty water dams - drain and remove sediment</t>
  </si>
  <si>
    <t>revegetation be direct seeding</t>
  </si>
  <si>
    <t>Tailings Dams</t>
  </si>
  <si>
    <t>apply capping design treatment as required eg 'store and release'</t>
  </si>
  <si>
    <t>reshape walls and surrounds</t>
  </si>
  <si>
    <t>seepage management - recovery and treatment</t>
  </si>
  <si>
    <t>seepage management - wetland filter</t>
  </si>
  <si>
    <t>Recontouring/battering for stabilisation</t>
  </si>
  <si>
    <t>or removal of stockpiles</t>
  </si>
  <si>
    <t>apply capping design treatment  eg 'store and release'</t>
  </si>
  <si>
    <t>6: Stockpiles &amp; Waste Rock Dumps</t>
  </si>
  <si>
    <t>7: Exploration</t>
  </si>
  <si>
    <t>Domain 6: Stockpiles &amp; Waste Rock Dumps</t>
  </si>
  <si>
    <t>Domain 7: Exploration</t>
  </si>
  <si>
    <t>Drillholes, Pads, sumps, costeans</t>
  </si>
  <si>
    <t>capping drillholes 30cm below ground</t>
  </si>
  <si>
    <t>grout with concrete</t>
  </si>
  <si>
    <t>ripping/scarifying pads</t>
  </si>
  <si>
    <t>infilling costeans</t>
  </si>
  <si>
    <t>contouring for erosion control</t>
  </si>
  <si>
    <t>topsoil replacement if applicable</t>
  </si>
  <si>
    <t>Tracks and Gridlines</t>
  </si>
  <si>
    <t>ripping/scarifying minor tracks and gridlines</t>
  </si>
  <si>
    <t>removal of gridpegs</t>
  </si>
  <si>
    <t>ripping major tracks and roads</t>
  </si>
  <si>
    <t>Domain 8: Access and Haul Roads</t>
  </si>
  <si>
    <t>DOMAIN 2 TOTAL</t>
  </si>
  <si>
    <t>DOMAIN 3 TOTAL</t>
  </si>
  <si>
    <t>DOMAIN 4 TOTAL</t>
  </si>
  <si>
    <t>DOMAIN 5 TOTAL</t>
  </si>
  <si>
    <t>DOMAIN 6 TOTAL</t>
  </si>
  <si>
    <t>DOMAIN 7 TOTAL</t>
  </si>
  <si>
    <t>Haul Roads</t>
  </si>
  <si>
    <t>remove ARD material from road</t>
  </si>
  <si>
    <t>reshape and deep rip</t>
  </si>
  <si>
    <t>Access Roads</t>
  </si>
  <si>
    <t>Revegetation activities - all roads</t>
  </si>
  <si>
    <t>breaking and removal of bitumen</t>
  </si>
  <si>
    <t>mobilisation/demobilisation</t>
  </si>
  <si>
    <t>DOMAIN 9 TOTAL</t>
  </si>
  <si>
    <t>9: River Diversions</t>
  </si>
  <si>
    <t>Domain 9: River Diversions</t>
  </si>
  <si>
    <t>Creek/River</t>
  </si>
  <si>
    <t>channel maintenance</t>
  </si>
  <si>
    <t>vegetation by tubestock</t>
  </si>
  <si>
    <t>vegetation by direct seeding</t>
  </si>
  <si>
    <t>vegetation maintenance</t>
  </si>
  <si>
    <t>8: Access and Haul Roads</t>
  </si>
  <si>
    <t>Sub-Total - All Domains</t>
  </si>
  <si>
    <t>Domain 1: Infrastructure</t>
  </si>
  <si>
    <t>Domain 2: Extractive Workings - Sand, Clay &amp; Gravel</t>
  </si>
  <si>
    <t>Domain 4: Underground Workings</t>
  </si>
  <si>
    <t>Details</t>
  </si>
  <si>
    <t xml:space="preserve">Calculation Trigger </t>
  </si>
  <si>
    <t xml:space="preserve"> Security Calculation Summary</t>
  </si>
  <si>
    <t>MMP reference</t>
  </si>
  <si>
    <t>Operator Contact</t>
  </si>
  <si>
    <t>Mining Officer</t>
  </si>
  <si>
    <t>This item includes disconnecting all services such as power, water and sewer.  This is a 'one off' cost for the area.</t>
  </si>
  <si>
    <t>enter the total area of small buildings and offices in the area, including demountables.  It does not include workshops.</t>
  </si>
  <si>
    <t>enter the total area of workshop facilities in the area.</t>
  </si>
  <si>
    <t>Enter the total length of conveyors</t>
  </si>
  <si>
    <t>demolish/remove crusher, process plant and mills</t>
  </si>
  <si>
    <t>10-30</t>
  </si>
  <si>
    <t>consider distance to remove all mobile plant to the nearest centre or to Darwin.</t>
  </si>
  <si>
    <r>
      <t>m</t>
    </r>
    <r>
      <rPr>
        <vertAlign val="superscript"/>
        <sz val="8"/>
        <rFont val="Arial"/>
      </rPr>
      <t>2</t>
    </r>
  </si>
  <si>
    <t>enter volume of spillage and other contamination for removal to pit or WRD.</t>
  </si>
  <si>
    <t>remove powerlines</t>
  </si>
  <si>
    <t>include dismantling and removal of lines and poles from the site</t>
  </si>
  <si>
    <t>enter the number of tanks</t>
  </si>
  <si>
    <t>deconstruct and remove large tanks - eg leach</t>
  </si>
  <si>
    <t>5000-5500</t>
  </si>
  <si>
    <t>enter the total area of workshop facilities in the area.  Are there any remote or field based workshops to include</t>
  </si>
  <si>
    <t>enter the total area of workshops and buildings. Include any areas of carpark and washdown pads, bulk fuel bunding and refuelling areas.</t>
  </si>
  <si>
    <t>@</t>
  </si>
  <si>
    <t>48000-82500</t>
  </si>
  <si>
    <r>
      <t xml:space="preserve">enter the volume of material requiring onsite remediation. If the volume is not known assume a volume of </t>
    </r>
    <r>
      <rPr>
        <sz val="8"/>
        <color indexed="10"/>
        <rFont val="Arial"/>
        <family val="2"/>
      </rPr>
      <t xml:space="preserve">3000m3 </t>
    </r>
    <r>
      <rPr>
        <sz val="8"/>
        <rFont val="Arial"/>
        <family val="2"/>
      </rPr>
      <t>per fuel storage facility.</t>
    </r>
  </si>
  <si>
    <t>item</t>
  </si>
  <si>
    <r>
      <t xml:space="preserve">assumes removal offsite to a waste disposal facility. </t>
    </r>
    <r>
      <rPr>
        <sz val="8"/>
        <color indexed="10"/>
        <rFont val="Arial"/>
        <family val="2"/>
      </rPr>
      <t>Adjust if disposing at onsite facility</t>
    </r>
  </si>
  <si>
    <t>enter the total area of small buildings and tanks.</t>
  </si>
  <si>
    <t xml:space="preserve">enter the total area of workshop facilities in the area.  </t>
  </si>
  <si>
    <t>remove concrete pads footings and bitumen</t>
  </si>
  <si>
    <t>enter area of sheds and tanks</t>
  </si>
  <si>
    <t>2000-3300</t>
  </si>
  <si>
    <t xml:space="preserve">includes sealing and rehabilitation to make safe. </t>
  </si>
  <si>
    <t>assume minimum of 10cm depth</t>
  </si>
  <si>
    <t>1200-2000</t>
  </si>
  <si>
    <t>includes a single application of fertiliser during the initial seeding program</t>
  </si>
  <si>
    <t>this rate includes acquiring a mix of native tree and shrub species appropriate for the area, mixing and treating the seed and applying by hand at a rate of 4-10kg/ha</t>
  </si>
  <si>
    <t>km</t>
  </si>
  <si>
    <r>
      <t xml:space="preserve">6000/ha </t>
    </r>
    <r>
      <rPr>
        <sz val="8"/>
        <color indexed="10"/>
        <rFont val="Arial"/>
        <family val="2"/>
      </rPr>
      <t>(or
5/ea)</t>
    </r>
  </si>
  <si>
    <r>
      <t xml:space="preserve">enter total area for revegetation by tubestock. </t>
    </r>
    <r>
      <rPr>
        <sz val="8"/>
        <color indexed="10"/>
        <rFont val="Arial"/>
        <family val="2"/>
      </rPr>
      <t>(or enter quantity of tubestock required (&lt;15cm), and density/ha)</t>
    </r>
  </si>
  <si>
    <t xml:space="preserve">enter number of tanks </t>
  </si>
  <si>
    <t>2500-5000</t>
  </si>
  <si>
    <t>enter volume of material to be backfilled into pit</t>
  </si>
  <si>
    <t>enter number of warning signs as approriate</t>
  </si>
  <si>
    <t>2.00-3.00</t>
  </si>
  <si>
    <t>enter volume of dam required for sediment traps</t>
  </si>
  <si>
    <t xml:space="preserve">enter the are requiring minor reshaping and deep ripping to enhance revegetation </t>
  </si>
  <si>
    <t>unshaped requiring minor earthworks, trim and deep rip</t>
  </si>
  <si>
    <t>unshaped requiring major earthworks, trim and deep rip</t>
  </si>
  <si>
    <t>1.21-3.00</t>
  </si>
  <si>
    <r>
      <t xml:space="preserve">include volume of material requiring major reshaping to achieve approriate grades </t>
    </r>
    <r>
      <rPr>
        <sz val="8"/>
        <color indexed="10"/>
        <rFont val="Arial"/>
        <family val="2"/>
      </rPr>
      <t>(&lt;18</t>
    </r>
    <r>
      <rPr>
        <vertAlign val="superscript"/>
        <sz val="8"/>
        <color indexed="10"/>
        <rFont val="Arial"/>
        <family val="2"/>
      </rPr>
      <t>o</t>
    </r>
    <r>
      <rPr>
        <sz val="8"/>
        <color indexed="10"/>
        <rFont val="Arial"/>
        <family val="2"/>
      </rPr>
      <t xml:space="preserve"> or as specified in MMP)</t>
    </r>
    <r>
      <rPr>
        <sz val="8"/>
        <rFont val="Arial"/>
      </rPr>
      <t xml:space="preserve"> and deep ripping</t>
    </r>
  </si>
  <si>
    <t>volume requiring reshaping</t>
  </si>
  <si>
    <r>
      <t xml:space="preserve">Drill and blast faces to make safe </t>
    </r>
    <r>
      <rPr>
        <sz val="8"/>
        <color indexed="10"/>
        <rFont val="Arial"/>
        <family val="2"/>
      </rPr>
      <t>OR</t>
    </r>
  </si>
  <si>
    <t>enter number of warning signs as appropriate</t>
  </si>
  <si>
    <t>area requiring minor reshaping  prior to deep ripping</t>
  </si>
  <si>
    <t xml:space="preserve">includes min of 10cm of topsoil to assist revegetation program.
</t>
  </si>
  <si>
    <t>required where final pit includes steep faces (&gt;18o). Includes bund (2m high , 5m base) around pit and closure of ramp</t>
  </si>
  <si>
    <t>700-1540</t>
  </si>
  <si>
    <t>550-1100</t>
  </si>
  <si>
    <t>source cart and spread suitable material for growth medium</t>
  </si>
  <si>
    <r>
      <t xml:space="preserve">required if it has not been demonstrated that infill material is suitable as a growth medium and only if does not require egineered capping design for ARD/metals mitigation. </t>
    </r>
    <r>
      <rPr>
        <sz val="8"/>
        <color indexed="10"/>
        <rFont val="Arial"/>
        <family val="2"/>
      </rPr>
      <t>Assume min thickness of 0.5m</t>
    </r>
  </si>
  <si>
    <t>1500-2500</t>
  </si>
  <si>
    <t>15000-25000</t>
  </si>
  <si>
    <t>filling of shafts using onsite material</t>
  </si>
  <si>
    <t>construct a standard stock fence around the site</t>
  </si>
  <si>
    <t>barricading of portal with steel grill to make safe and ensure access cnnot be gained but will allow movement of bats</t>
  </si>
  <si>
    <t xml:space="preserve">capping/sealing shafts </t>
  </si>
  <si>
    <t>10000-25000</t>
  </si>
  <si>
    <t>cap shafts using reinforced concrete slab. Dependent on size</t>
  </si>
  <si>
    <t xml:space="preserve">seal and rehab ventilation fans to make safe. </t>
  </si>
  <si>
    <t>includes draining the dam to the pit or other appropriate place, removing  500mm of potentially contaminated sediments to be buried in the pit or other disposal area. Must consider the distance from dam to disposal area.</t>
  </si>
  <si>
    <t>source cart and spread suitable material for capping/growth medium</t>
  </si>
  <si>
    <t>2.00-5.00</t>
  </si>
  <si>
    <r>
      <t xml:space="preserve">required if it has not been demonstrated that infill material is suitable as a growth medium  </t>
    </r>
    <r>
      <rPr>
        <sz val="8"/>
        <color indexed="10"/>
        <rFont val="Arial"/>
        <family val="2"/>
      </rPr>
      <t>Assume min thickness of 0.5m</t>
    </r>
  </si>
  <si>
    <t>earthworks for banks and drains to manage surface water on top of capped dam area if required.</t>
  </si>
  <si>
    <t>25000-49500</t>
  </si>
  <si>
    <t>1400-5500</t>
  </si>
  <si>
    <t>20000-200000</t>
  </si>
  <si>
    <t>assumes wetland filter is in place and functioning</t>
  </si>
  <si>
    <t>where seepage is at unacceptable levels and no wetland filter is in place and company has committed to recovery and treatment of seepage. Depends on size.</t>
  </si>
  <si>
    <t>area requiring stabilisation and reshaping works around the walls of the emplacement</t>
  </si>
  <si>
    <t>required to manage AMD or metals leachate from TSF. Capping layer assumed to be no less than 2m thick.</t>
  </si>
  <si>
    <t>volume of suitable material for capping the TSF. Must have appropriate chemical and physical properites.  Required whether for engineered design or growth medium.</t>
  </si>
  <si>
    <t xml:space="preserve">volume of suitable material for capping the WRD. Must have appropriate chemical and physical properites.  </t>
  </si>
  <si>
    <t>required to manage AMD or metals leachate from WRD. Capping layer assumed to be no less than 2m thick.</t>
  </si>
  <si>
    <t>removal to pit. Haulage distance needs to be considered at  an additonal $1/km</t>
  </si>
  <si>
    <t>earthworks for banks and drains to manage surface water on top of WRD area if required.</t>
  </si>
  <si>
    <t>includes removal offsite of all grid pegs in exploration area</t>
  </si>
  <si>
    <t>Assume total grouting of drillhole</t>
  </si>
  <si>
    <t>reshape drill pads</t>
  </si>
  <si>
    <t>minor pushing to construct water management structures such as  contour banks and diversion drains as required.</t>
  </si>
  <si>
    <t>includes acquiring and spreading a range of native seed by direct broadcast at a rate of 4-10kg/ha if required.  Required where area of disturbance is significant.</t>
  </si>
  <si>
    <t>Includes area of bitument in roads car parks etc which needs to be removed and disposed of appropriately</t>
  </si>
  <si>
    <t>m3</t>
  </si>
  <si>
    <t>Assumptions</t>
  </si>
  <si>
    <t xml:space="preserve">
Enter all areas disturbed by infrasturcture from above, including laydown areas
Assume highly disturbed and compacted areas - see assumptions.
</t>
  </si>
  <si>
    <t>Includes earthwork repairs and stabilisation following flow events.</t>
  </si>
  <si>
    <t>where haul road has been constructed with waste rock material that is leaching ARD removal and disposal in pit or similar will be required</t>
  </si>
  <si>
    <t>haul roads
haulroads assumed to be an average of 12m wide with an additional buffer of 5m each side of the road which has been cleared or significantly disturbed. Surfaces are heavily compacted and constructed of imported fill.</t>
  </si>
  <si>
    <t>m3/bcm</t>
  </si>
  <si>
    <t>1.21-4.00</t>
  </si>
  <si>
    <t>assume using grader or equivalent to rip to 0.3m and no windrows, establishing erosion control measures (eg bunds) as required</t>
  </si>
  <si>
    <t>tracks 
Assume D9 used  to rip to depth of 0.3m, which can do 1.36km/hr. Assume $300/hr. Requires 2 passes on track ~5m wide = $440/km. 
Windrows - 14G grader will grade in windrows at 3km/hr (2nd gear) and require two passes each side of road = 1500m of road/hr @ $180/hr =$120/km 
two passes with grader to rip track &lt;4m wide at 3km/hr =$120/km</t>
  </si>
  <si>
    <t>pushing in windrows and ripping track and establishing erosion control measures (ie bunds) across tracks as required</t>
  </si>
  <si>
    <t>Backfilling of all costeans/trenches. Assumes material does not have to be carted.</t>
  </si>
  <si>
    <t>drillpads - major reshaping</t>
  </si>
  <si>
    <t>return cuttings to hole and remove plastic bags to a waste disposal facility. Bags cannot be disposed of on site.</t>
  </si>
  <si>
    <t>empty and remove plastic sample bags</t>
  </si>
  <si>
    <t>Cut collar, insert plug and backfill. Assume using, concrete or plastic cone plugs or bridge (no 'occy' plugs) Depends on number of holes</t>
  </si>
  <si>
    <t>hole</t>
  </si>
  <si>
    <t>25-235</t>
  </si>
  <si>
    <t>bulk sample pits</t>
  </si>
  <si>
    <t>2.00-8.00</t>
  </si>
  <si>
    <r>
      <t>dependent on depth of pit and if battering of walls required to form to 18</t>
    </r>
    <r>
      <rPr>
        <vertAlign val="superscript"/>
        <sz val="8"/>
        <rFont val="Arial"/>
        <family val="2"/>
      </rPr>
      <t>o</t>
    </r>
    <r>
      <rPr>
        <sz val="8"/>
        <rFont val="Arial"/>
      </rPr>
      <t xml:space="preserve"> slope</t>
    </r>
  </si>
  <si>
    <r>
      <t>enter the area requiring minor reshaping to 12-18</t>
    </r>
    <r>
      <rPr>
        <vertAlign val="superscript"/>
        <sz val="8"/>
        <rFont val="Arial"/>
        <family val="2"/>
      </rPr>
      <t>o</t>
    </r>
    <r>
      <rPr>
        <sz val="8"/>
        <rFont val="Arial"/>
      </rPr>
      <t xml:space="preserve"> slopes and deep ripping to enhance revegetation </t>
    </r>
  </si>
  <si>
    <t>windrows are pulled back and edges battered, area is deep ripped (road 12mwide)</t>
  </si>
  <si>
    <t>30-55</t>
  </si>
  <si>
    <t>production/dewatering bore closure</t>
  </si>
  <si>
    <t>sealing and rehabilitation</t>
  </si>
  <si>
    <t>required where final pit includes steep faces. Includes bund around pit and closure of ramp.  Bund assumed to be 2m high and 5m wide at base</t>
  </si>
  <si>
    <t>10.00-15.00</t>
  </si>
  <si>
    <t>removal of underground tank and all pipework, bunds and any contamination</t>
  </si>
  <si>
    <t xml:space="preserve">remove concrete pads, footings </t>
  </si>
  <si>
    <t>enter total area of carparks. Includes removal offsite to appropriate facility</t>
  </si>
  <si>
    <t>remove bitumen from sealed carparks etc</t>
  </si>
  <si>
    <r>
      <t>enter the total area of workshops and buildings.
(</t>
    </r>
    <r>
      <rPr>
        <sz val="8"/>
        <color indexed="10"/>
        <rFont val="Arial"/>
        <family val="2"/>
      </rPr>
      <t>concrete &lt;300mm @ $10/m2, concrete &gt;300mm @ $30/m2)</t>
    </r>
  </si>
  <si>
    <t>2.00-4.00</t>
  </si>
  <si>
    <t>2000-2200</t>
  </si>
  <si>
    <t>Contaminated site assessment</t>
  </si>
  <si>
    <t>enter total area (concrete &lt;300mm @ $10/m2, concrete &gt;300mm @ $30/m2)</t>
  </si>
  <si>
    <t>19.00-63.25</t>
  </si>
  <si>
    <t>bund - assume excavator and 3 dump trucks, with minimal haul distance (no greater than 1km.)
As per road fill above using and excavator and 3 trucks = $3.87/bcm.  If bund is 5m wide and 2m high = 5m3/m then bund ~$19/m to construct</t>
  </si>
  <si>
    <t>100-250</t>
  </si>
  <si>
    <t>35000-165000</t>
  </si>
  <si>
    <t>10000-30000</t>
  </si>
  <si>
    <t>20000-21000</t>
  </si>
  <si>
    <t>to enhance vegetation program as required, dependent on material to be ripped eg sand, gravel, clay. Assume low to medium level disturbance - see assumtpions</t>
  </si>
  <si>
    <t>140-744</t>
  </si>
  <si>
    <t>includes a single application of fertiliser during the initial seeding program - see assumptions</t>
  </si>
  <si>
    <r>
      <t xml:space="preserve">enter the volume to be removed to </t>
    </r>
    <r>
      <rPr>
        <sz val="8"/>
        <color indexed="10"/>
        <rFont val="Arial"/>
        <family val="2"/>
      </rPr>
      <t>pit void for appropriate rehabilitation</t>
    </r>
    <r>
      <rPr>
        <sz val="8"/>
        <rFont val="Arial"/>
      </rPr>
      <t>.  If the volume is not known assume a volume of</t>
    </r>
    <r>
      <rPr>
        <sz val="8"/>
        <color indexed="10"/>
        <rFont val="Arial"/>
        <family val="2"/>
      </rPr>
      <t xml:space="preserve"> 3000m3 </t>
    </r>
    <r>
      <rPr>
        <sz val="8"/>
        <rFont val="Arial"/>
      </rPr>
      <t>per fuel storage facility.</t>
    </r>
  </si>
  <si>
    <t>removal to pit void for appropriate rehabilitation</t>
  </si>
  <si>
    <t xml:space="preserve">Stockpile/WRD removal/pit infill
Assume load and haul to pit using excavator and 3 dump trucks. Excavator ($320/hr) and 3 trucks ($840/hr total) as above = $3.87/bcm
</t>
  </si>
  <si>
    <r>
      <t>OR</t>
    </r>
    <r>
      <rPr>
        <sz val="8"/>
        <rFont val="Arial"/>
      </rPr>
      <t xml:space="preserve"> sealing portal with concrete and backfill to make safe and ensure access cannot be gained</t>
    </r>
  </si>
  <si>
    <t>to enhance vegetation program in area as required</t>
  </si>
  <si>
    <t>includes min of 10cm of topsoil to assist revegetation program.
**this may be carried out when reshaping pads</t>
  </si>
  <si>
    <t>POST CLOSURE TOTAL</t>
  </si>
  <si>
    <t>MMP Renewal/amendment</t>
  </si>
  <si>
    <t>fertiliser - current (09/01/09) Landmark price per tonne for NPK fertiliser = $1487.50
fertiliser applied at 500kg/ha (best practice) = $743.75/ha
If applied at only 100kg/ha = $148.75/ha
application dependent on growth medium</t>
  </si>
  <si>
    <t>Ripping
deep rip low level disturbance - 14G grader or equivalent with multishank ripper to 3m width. At $180/hr and at 3km/hr with 0.83 efficiency will cover 7500m2/hr = $240/ha
Deep rip  medium level disturbance- Cat D6 with triple shank rippers ripping to a depth of  0.3m and 3m width covered per pass. At $220/hr and 2km/hr with 0.83 efficiency will cover 4980m2/hr = $441/ha 
deep rip high level of disturbance and compaction - using a Cat D9 with multishank 
ripper to a width of 2.64m. At $300/hr and 1.6km/hr with 0.83 efficiency will cover 3320m2/hr = $900/ha</t>
  </si>
  <si>
    <t>post closure cost for pest, fire and weed management comes from contrators estimate for Woodcutters site</t>
  </si>
  <si>
    <t>Departmental Assessment (to nearest $)</t>
  </si>
  <si>
    <t>Operator Assessment (as per MMP - remove cents)</t>
  </si>
  <si>
    <t>&lt;5</t>
  </si>
  <si>
    <t>&gt;20</t>
  </si>
  <si>
    <t>Decommissioning &amp; Post Closure Management</t>
  </si>
  <si>
    <t>yr</t>
  </si>
  <si>
    <t xml:space="preserve">Monitoring and measurement requirements that may be needed following the closure of the project - use the 'post closure worksheet' 
Estimated quanity refers to number of years required post closure
</t>
  </si>
  <si>
    <t xml:space="preserve">Authorisation # </t>
  </si>
  <si>
    <t>last review: June 2009</t>
  </si>
  <si>
    <t>Earthwork maintenance</t>
  </si>
  <si>
    <t>DISTURBANCE AREA INVENTORY</t>
  </si>
  <si>
    <t>Lease surface area</t>
  </si>
  <si>
    <t>Disturbed operational area</t>
  </si>
  <si>
    <t>Above grade landforms</t>
  </si>
  <si>
    <t xml:space="preserve">Waste rock dump #1 </t>
  </si>
  <si>
    <t>Waste rock dump #2</t>
  </si>
  <si>
    <t>Waste rock dump #3</t>
  </si>
  <si>
    <t>Waste rock dump #4</t>
  </si>
  <si>
    <t>Waste rock dump #5</t>
  </si>
  <si>
    <t xml:space="preserve">Tailings Dam #1 </t>
  </si>
  <si>
    <t>Tailings Dam #2</t>
  </si>
  <si>
    <t>Tailings Dam #3</t>
  </si>
  <si>
    <t>Tailings Dam #4</t>
  </si>
  <si>
    <t>Whole of site summary</t>
  </si>
  <si>
    <t>Remaining area</t>
  </si>
  <si>
    <t>Progressively rehabilitated area</t>
  </si>
  <si>
    <t xml:space="preserve">Mining area #1 </t>
  </si>
  <si>
    <t>Mining area #2</t>
  </si>
  <si>
    <t>Mining area #3</t>
  </si>
  <si>
    <t>Mining area #4</t>
  </si>
  <si>
    <t>Mining area #5</t>
  </si>
  <si>
    <t>Mining area #6</t>
  </si>
  <si>
    <t>Closure management</t>
  </si>
  <si>
    <t>110,000 - 300,000</t>
  </si>
  <si>
    <t>Pest and weed management, monitoring &amp; assessment</t>
  </si>
  <si>
    <t>200 - 250</t>
  </si>
  <si>
    <t>Revegetation maintenance, monitoring &amp; assessment</t>
  </si>
  <si>
    <t>1,250 - 2,500</t>
  </si>
  <si>
    <t>Post closure water monitoring</t>
  </si>
  <si>
    <t>Project management</t>
  </si>
  <si>
    <t>Decommissioning and Closure</t>
  </si>
  <si>
    <t>Post Closure</t>
  </si>
  <si>
    <t>Area of infrastructure</t>
  </si>
  <si>
    <t>camp area</t>
  </si>
  <si>
    <t>water ponds/dams</t>
  </si>
  <si>
    <t>area of drill pads and sumps</t>
  </si>
  <si>
    <t>tracks/roads</t>
  </si>
  <si>
    <t>haul roads</t>
  </si>
  <si>
    <t>access roads</t>
  </si>
  <si>
    <t>Extractive areas</t>
  </si>
  <si>
    <t>costeans/pits</t>
  </si>
  <si>
    <t>fire break maintenance</t>
  </si>
  <si>
    <t>Contractor accommodation, messing and travel costs</t>
  </si>
  <si>
    <t xml:space="preserve">RC drillpads assume average 10mx10m, DDH pads 10mx20m  </t>
  </si>
  <si>
    <t>70-90</t>
  </si>
  <si>
    <t>160-210</t>
  </si>
  <si>
    <t>12.00-17.00</t>
  </si>
  <si>
    <t>9800-15000</t>
  </si>
  <si>
    <t>4.00-5.00</t>
  </si>
  <si>
    <t>700-1500</t>
  </si>
  <si>
    <t>2.50-2.90</t>
  </si>
  <si>
    <t>1.00-5.00</t>
  </si>
  <si>
    <t>1.20-1.60</t>
  </si>
  <si>
    <t>2.5-2.9</t>
  </si>
  <si>
    <r>
      <t>m</t>
    </r>
    <r>
      <rPr>
        <vertAlign val="superscript"/>
        <sz val="8"/>
        <rFont val="Arial"/>
      </rPr>
      <t>3</t>
    </r>
  </si>
  <si>
    <r>
      <t xml:space="preserve">backfilled with onsite material.  </t>
    </r>
    <r>
      <rPr>
        <sz val="8"/>
        <color indexed="10"/>
        <rFont val="Arial"/>
        <family val="2"/>
      </rPr>
      <t>Haul distance sliding scale from $2/m3 for up to 1km,  up to $5/m3 for up to 5km or greater.</t>
    </r>
  </si>
  <si>
    <t>5.00-7.50</t>
  </si>
  <si>
    <t>2.00-3.60</t>
  </si>
  <si>
    <t>550-1600</t>
  </si>
  <si>
    <t>3.00-5.00</t>
  </si>
  <si>
    <t>4.00-6.00</t>
  </si>
  <si>
    <r>
      <t>ripping stockpiles or surrounds if required.</t>
    </r>
    <r>
      <rPr>
        <sz val="8"/>
        <color indexed="10"/>
        <rFont val="Arial"/>
        <family val="2"/>
      </rPr>
      <t>Assume ripping of waste rock dumps undertaken during reshaping.</t>
    </r>
  </si>
  <si>
    <r>
      <t xml:space="preserve">include volume of material requiring major reshaping to achieve approriate grades </t>
    </r>
    <r>
      <rPr>
        <sz val="8"/>
        <color indexed="10"/>
        <rFont val="Arial"/>
        <family val="2"/>
      </rPr>
      <t>(&lt;18</t>
    </r>
    <r>
      <rPr>
        <vertAlign val="superscript"/>
        <sz val="8"/>
        <color indexed="10"/>
        <rFont val="Arial"/>
        <family val="2"/>
      </rPr>
      <t>o</t>
    </r>
    <r>
      <rPr>
        <sz val="8"/>
        <color indexed="10"/>
        <rFont val="Arial"/>
        <family val="2"/>
      </rPr>
      <t xml:space="preserve"> Or as specified in MMP)</t>
    </r>
    <r>
      <rPr>
        <sz val="8"/>
        <rFont val="Arial"/>
      </rPr>
      <t xml:space="preserve"> and deep ripping</t>
    </r>
  </si>
  <si>
    <t xml:space="preserve">this includes the area requiring reshaping for stabilisation and preparation for revegetation </t>
  </si>
  <si>
    <t>440-2500</t>
  </si>
  <si>
    <t>120-500</t>
  </si>
  <si>
    <t xml:space="preserve">includes min of 10cm of topsoil to assist revegetation program if required
</t>
  </si>
  <si>
    <t>2.50-5.50</t>
  </si>
  <si>
    <t>2000-5000</t>
  </si>
  <si>
    <t>has a contaminated site assessment been undertaken? If not this should be included for large metalliferous mines.</t>
  </si>
  <si>
    <t>Road fill which may be ARD producing is removed using an excavator ($320/hr) and 3x50t dump truck ($750/hr), watercart @ $140/hr, dozer@$250/hr. Excavator will produce 300bcm/hr = $4.86/bcm</t>
  </si>
  <si>
    <t>210-320</t>
  </si>
  <si>
    <r>
      <t xml:space="preserve">Assume 5-9 people required for 2-10 weeks (or more) depending on size of site
</t>
    </r>
    <r>
      <rPr>
        <sz val="8"/>
        <color indexed="10"/>
        <rFont val="Arial"/>
        <family val="2"/>
      </rPr>
      <t>*quantity =   number of days X number of people (eg 9 persons for 50 days = 450 man days)</t>
    </r>
  </si>
  <si>
    <t>man day</t>
  </si>
  <si>
    <t>Future considerations</t>
  </si>
  <si>
    <t>Treatment and removal of water from tailings dams and ponds prior to rehabilitation activities</t>
  </si>
  <si>
    <t>Records collation, documentation and archiving costs for minimum 7 years to ensure capacity to manage the relevant information;</t>
  </si>
  <si>
    <t>In lieu of estimating study (eg hydrological modelling, water balance, geochemical assessment etc) which would be hard to do, develop a checklist of items that, depending on the scale of the operation, we can use to will incrementally change the contingency applied to the security.  I.e. the less they know the higher contingency is applied.  This will discourage the trend of "this is all we know and therefore all we are liable for".</t>
  </si>
  <si>
    <t>The inclusion of additional category for mines with materials that require specific health and safety related management and rehabilitation eg radiological materials, asbestiform, maybe even ARD, heavy metals and sites with specific contaminants introduced as part of the process (e.g. arsenic, cyanide).  In particular the case of radiological materials involves specialised management and costs. I have started jotting a few ideas down on this below:</t>
  </si>
  <si>
    <t xml:space="preserve"> </t>
  </si>
  <si>
    <t>Review requirements for contaminated site assessment against Australian Standard</t>
  </si>
  <si>
    <t>This includes tender preparation, financial reporting procurement, contractor management etc.  Time frame assumed is 1-10 years depending upon the site &amp; the complexity of the issues present</t>
  </si>
  <si>
    <t xml:space="preserve">This includes project manaement team assuming 1 - 3 persons based on the magnitude of the process salaries, oncosts, tender preparation and closure report and coordination of works.  Consider part of year only for small sites.
</t>
  </si>
  <si>
    <t>POST CLOSURE WATER QUALITY MONITORING WORKSHEET</t>
  </si>
  <si>
    <t>SUMMARY</t>
  </si>
  <si>
    <t>Item</t>
  </si>
  <si>
    <t>Component</t>
  </si>
  <si>
    <t>Cost ($)</t>
  </si>
  <si>
    <t>Groundwater monitoring - Analytical</t>
  </si>
  <si>
    <t>Surface water monitoring - Analytical</t>
  </si>
  <si>
    <t>Field sampling and Expenses</t>
  </si>
  <si>
    <t>Water quality interpretation &amp; reporting</t>
  </si>
  <si>
    <t>GROUNDWATER MONITORING - ANALYTICAL</t>
  </si>
  <si>
    <t>Analytical &amp; consumables</t>
  </si>
  <si>
    <t>Assumptions: ICPMS, fields &amp; laboratory consumables @ $250/sample</t>
  </si>
  <si>
    <t>Mine site structures</t>
  </si>
  <si>
    <t>Size (ha)</t>
  </si>
  <si>
    <t>Enter the number of structures</t>
  </si>
  <si>
    <t>Sampling points</t>
  </si>
  <si>
    <t>Sampling per year</t>
  </si>
  <si>
    <t>Subtotal cost ($)</t>
  </si>
  <si>
    <t>Whole of site</t>
  </si>
  <si>
    <t>All</t>
  </si>
  <si>
    <t>Extraction bores for use after closure</t>
  </si>
  <si>
    <t>Discrete infrastructure areas</t>
  </si>
  <si>
    <t>Underground fuel storage areas</t>
  </si>
  <si>
    <t>Waste rock dump - oxide</t>
  </si>
  <si>
    <t>5 - 20</t>
  </si>
  <si>
    <t>Waste rock dump - mixed or sulfide</t>
  </si>
  <si>
    <t>Tailings dam / residue disposal ponds</t>
  </si>
  <si>
    <t>0 -20</t>
  </si>
  <si>
    <t>21 - 100</t>
  </si>
  <si>
    <t>100 - 150</t>
  </si>
  <si>
    <t>&gt;150</t>
  </si>
  <si>
    <t>Heap leach pad</t>
  </si>
  <si>
    <t>&lt;10</t>
  </si>
  <si>
    <t>&gt;10</t>
  </si>
  <si>
    <t xml:space="preserve">Water containment/retention ponds </t>
  </si>
  <si>
    <t>(water not suitable for passive release)</t>
  </si>
  <si>
    <t>10 - 20</t>
  </si>
  <si>
    <t xml:space="preserve">Waste disposal areas </t>
  </si>
  <si>
    <t>sub total</t>
  </si>
  <si>
    <t>SURFACE WATER MONITORING - ANALYTICAL</t>
  </si>
  <si>
    <t>Mine site features</t>
  </si>
  <si>
    <t>Number of features</t>
  </si>
  <si>
    <t>PLUS</t>
  </si>
  <si>
    <t>Perenial streams discharging from site</t>
  </si>
  <si>
    <t>Ephemeral streams discharging from site</t>
  </si>
  <si>
    <t>Default sampling sites</t>
  </si>
  <si>
    <t>Arid zone site - small to medium</t>
  </si>
  <si>
    <t>Arid zone site - large</t>
  </si>
  <si>
    <t>FIELD SAMPLING &amp; EXPENSES</t>
  </si>
  <si>
    <t xml:space="preserve">Assumptions: </t>
  </si>
  <si>
    <t>Road travel &lt;200km = day trip , 2 people, no accommodation, fuel  (300km return) &amp; expenses</t>
  </si>
  <si>
    <t>Road travel 200 - 500km = minimum of 1 nights accom , 1 day travel + 1 night for each additional sampling day, 2 people , fuel (av 800km return)</t>
  </si>
  <si>
    <t>Road travel &gt;500km = minimum of 2 nights accom, 2 days travel + 1 night for each additional sampling day, 2 people, fuel (av 1600km return)</t>
  </si>
  <si>
    <t>Travel and expenses</t>
  </si>
  <si>
    <t>Distance from nearest centre eg Darwin</t>
  </si>
  <si>
    <t>Quantity</t>
  </si>
  <si>
    <t>Field trips - Road travel</t>
  </si>
  <si>
    <t>&lt;200km</t>
  </si>
  <si>
    <t>200 - 500km</t>
  </si>
  <si>
    <t>&gt; 500km</t>
  </si>
  <si>
    <t>Field trip - Air travel (Proof of availability &amp; suitability required)</t>
  </si>
  <si>
    <t>WATER QUALITY INTERPRETATION AND REPORTING</t>
  </si>
  <si>
    <t>Unit cost ($)</t>
  </si>
  <si>
    <t>Quaterly data collation &amp; interpretation</t>
  </si>
  <si>
    <t>small</t>
  </si>
  <si>
    <t>medium</t>
  </si>
  <si>
    <t>large</t>
  </si>
  <si>
    <t>Other reporting</t>
  </si>
  <si>
    <t>10000-27500</t>
  </si>
  <si>
    <t>140-300</t>
  </si>
  <si>
    <t>20.00-63.25</t>
  </si>
  <si>
    <t>10.0-30.0</t>
  </si>
  <si>
    <t>8.00-20.0</t>
  </si>
  <si>
    <t>80-275</t>
  </si>
  <si>
    <t>550-1000</t>
  </si>
  <si>
    <t>Site size&amp; water mgmt challenges</t>
  </si>
  <si>
    <t>Enter est. days each sampling trip</t>
  </si>
  <si>
    <t>Annual data collation &amp; interpretation</t>
  </si>
  <si>
    <t>Pit voids/declines</t>
  </si>
  <si>
    <t>Denotes sampling of bores adjacent to structures</t>
  </si>
  <si>
    <t>Enter No. of yrs 0-10</t>
  </si>
  <si>
    <t>Bioremediation structures</t>
  </si>
  <si>
    <t>Water retaining structures with no discharge</t>
  </si>
  <si>
    <t>Water retaining structures with possible discharge</t>
  </si>
  <si>
    <t>Site operation complexity &amp; size and climate</t>
  </si>
  <si>
    <t>OR    Please note: Fill out either the streams or the site operational complexity, size and climate section, but not both</t>
  </si>
  <si>
    <t>Wet/dry tropics site - medium size, simple issues</t>
  </si>
  <si>
    <t>Wet/dry tropics site - small size, simple issues</t>
  </si>
  <si>
    <t>Wet/dry tropics site - small size, moderate -complex issues</t>
  </si>
  <si>
    <t>Wet/dry tropics site - medium size, moderate -complex issues</t>
  </si>
  <si>
    <t>Wet/dry topics site - large size, moderate -simple issues</t>
  </si>
  <si>
    <t>Wet/dry topics site - large size, moderate -complex issues</t>
  </si>
  <si>
    <t>50-75</t>
  </si>
  <si>
    <t>grading firebreaks with 14G equivalent grader @$180/hr.  Blade width of 14', travelling at ~5km/hr.  Two passes required = 24minutes/km=$72/km</t>
  </si>
  <si>
    <t>NOTE:</t>
  </si>
  <si>
    <r>
      <t>Determined based on distance to the mine and machinery used</t>
    </r>
    <r>
      <rPr>
        <sz val="8"/>
        <rFont val="Arial"/>
        <family val="2"/>
      </rPr>
      <t xml:space="preserve"> ($/km) 
  Assume mob/demob from largest centre unless otherwise stipulated &amp; supported by the operator. Calculation assumes  1 piece of machinery required per site.</t>
    </r>
    <r>
      <rPr>
        <sz val="8"/>
        <color indexed="10"/>
        <rFont val="Arial"/>
        <family val="2"/>
      </rPr>
      <t xml:space="preserve"> </t>
    </r>
  </si>
  <si>
    <r>
      <t xml:space="preserve">determined based on distance to the mine and machinery used ($/km) 
  Assume mob/demob from largest centre unless otherwise stipulated &amp; supported by the operator. Calculation assumes  5 pieces of machinery required per site. </t>
    </r>
    <r>
      <rPr>
        <sz val="8"/>
        <color indexed="10"/>
        <rFont val="Arial"/>
        <family val="2"/>
      </rPr>
      <t>Adjust formula if necessary.</t>
    </r>
  </si>
  <si>
    <r>
      <t xml:space="preserve">Grading of firebreaks during and after closure for  a period of 1-10 years depending on site size
</t>
    </r>
    <r>
      <rPr>
        <sz val="8"/>
        <color indexed="10"/>
        <rFont val="Arial"/>
        <family val="2"/>
      </rPr>
      <t>*quantity = number km x number years</t>
    </r>
  </si>
  <si>
    <t>other</t>
  </si>
  <si>
    <r>
      <t xml:space="preserve">Include total rehabilitated area , assumed for minimum of 3 years post closure
</t>
    </r>
    <r>
      <rPr>
        <sz val="8"/>
        <color indexed="10"/>
        <rFont val="Arial"/>
        <family val="2"/>
      </rPr>
      <t>Entry automated form 'Key Information' tab</t>
    </r>
    <r>
      <rPr>
        <sz val="8"/>
        <rFont val="Arial"/>
      </rPr>
      <t>.</t>
    </r>
  </si>
  <si>
    <r>
      <t xml:space="preserve">Assume 20% failure rate for the total areas of contructed landforms (eg WRDS, TSF etc) for a period of 2 years (if not stipulated otherwise)
</t>
    </r>
    <r>
      <rPr>
        <sz val="8"/>
        <color indexed="10"/>
        <rFont val="Arial"/>
        <family val="2"/>
      </rPr>
      <t>Entry automated form 'Key Information' tab.</t>
    </r>
  </si>
  <si>
    <r>
      <t xml:space="preserve">Assume a 20% failure rate for all disturbed areas for a period of 2 years.  (if not stipulated otherwise)
</t>
    </r>
    <r>
      <rPr>
        <sz val="8"/>
        <color indexed="10"/>
        <rFont val="Arial"/>
        <family val="2"/>
      </rPr>
      <t>Entry automated form 'Key Information' tab.</t>
    </r>
  </si>
  <si>
    <r>
      <t xml:space="preserve">Include total disturbed area , consider for minimum of 2 years during closure for larger sites only. 
</t>
    </r>
    <r>
      <rPr>
        <sz val="8"/>
        <color indexed="10"/>
        <rFont val="Arial"/>
        <family val="2"/>
      </rPr>
      <t>Entry automated form 'Key Information' tab.</t>
    </r>
  </si>
  <si>
    <t>Required in steep terrain where earthworks required with excavator/dozer to return pad to slope and establish erosion control, includes sump infilling.
Using PC650 excavator or equivalent assumes one pad per hour @$320/hr.</t>
  </si>
  <si>
    <t>Mining Officers must adjust the numbers in the blue boxes only, to the appropriate timeframes and reflecting the structures present on individual sites.</t>
  </si>
  <si>
    <t>Total Area (ha)</t>
  </si>
  <si>
    <t>enter the total area of buildings, workshops etc.  Cost dependent on thickness. Assume $10/m2 for &lt;300mm thick, $30/m2 for &gt;300mm thick.  (default $15 if unknown)</t>
  </si>
  <si>
    <t>trim, deep rip if required</t>
  </si>
  <si>
    <r>
      <t xml:space="preserve">Minor ripping/scarifying of pads to depth of 0.3m to assist vegetation in areas of flat/gentle terrain, </t>
    </r>
    <r>
      <rPr>
        <sz val="8"/>
        <color indexed="10"/>
        <rFont val="Arial"/>
        <family val="2"/>
      </rPr>
      <t>includes sump infilling</t>
    </r>
    <r>
      <rPr>
        <sz val="8"/>
        <rFont val="Arial"/>
      </rPr>
      <t>. Sumps should not remain open for extended periods of time.</t>
    </r>
  </si>
  <si>
    <t xml:space="preserve">windrows are pulled back and edges battered, area is deep ripped </t>
  </si>
  <si>
    <t>Fuel = $1.20/L  @ 6km/L Accommodation &amp; meals = $130 per person /per night  Personnel = $800 per person per day  Air travel = $2000 per person return  Expenses (e.g. vehicle/consumables etc) $100/day</t>
  </si>
  <si>
    <t>Enter the number of years 0-10</t>
  </si>
  <si>
    <t>Enter No. of years 1-10</t>
  </si>
  <si>
    <t>Enter No. of years 0-10</t>
  </si>
  <si>
    <t>add comments column to explain costs chosen</t>
  </si>
  <si>
    <r>
      <t xml:space="preserve">pushing to construct water management structures such as  contour banks and diversion drains as required. </t>
    </r>
    <r>
      <rPr>
        <sz val="8"/>
        <color indexed="10"/>
        <rFont val="Arial"/>
        <family val="2"/>
      </rPr>
      <t>Diversion drains assumed to be every 100m and are ~10mx40m each.</t>
    </r>
  </si>
  <si>
    <t>adjust post closure worksheet - no entry required</t>
  </si>
  <si>
    <t>consideration of additional security where larger mines do not have a closure plan and agreed closure criteria?</t>
  </si>
  <si>
    <t>remove pipelines</t>
  </si>
  <si>
    <t>1400-1800</t>
  </si>
  <si>
    <t>remove polypipe &gt;300mm  diameter.  Assumes removal by 3 persons via truck to nearest location.</t>
  </si>
  <si>
    <t>if additional lines are added, formula in 'Decommisioning and Post Closure' tab will need to be adjusted</t>
  </si>
  <si>
    <t>to enhance vegetation program  as required</t>
  </si>
  <si>
    <t>to enhance vegetation program as required</t>
  </si>
  <si>
    <t>to enhance vegetation program over WRD as required. Assume ripping may be undertaken during capping.</t>
  </si>
  <si>
    <t>enter the total surface area of process plant and mills etc. If multi-story the area should be the sum of the surface area of all floors.</t>
  </si>
  <si>
    <t>AT3-010</t>
  </si>
  <si>
    <t>3: Hard Rock Pits &amp; Quarries</t>
  </si>
  <si>
    <t>Domain 3: Hard Rock Pits and Quarries</t>
  </si>
  <si>
    <t>10% Discount</t>
  </si>
  <si>
    <t>Amended amount</t>
  </si>
  <si>
    <t>1% levy</t>
  </si>
  <si>
    <t>consider council rates on authorised titles as closure/post closure cost.</t>
  </si>
  <si>
    <t>DITT Security Calculation Form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</si>
</sst>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Red]\-&quot;$&quot;#,##0"/>
    <numFmt numFmtId="44" formatCode="_-&quot;$&quot;* #,##0.00_-;\-&quot;$&quot;* #,##0.00_-;_-&quot;$&quot;* &quot;-&quot;??_-;_-@_-"/>
    <numFmt numFmtId="43" formatCode="_-* #,##0.00_-;\-* #,##0.00_-;_-* &quot;-&quot;??_-;_-@_-"/>
    <numFmt numFmtId="164" formatCode="&quot;$&quot;#,##0.00"/>
    <numFmt numFmtId="165" formatCode="&quot;$&quot;#,##0"/>
  </numFmts>
  <fonts count="54" x14ac:knownFonts="1">
    <font>
      <sz val="10"/>
      <name val="Arial"/>
    </font>
    <font>
      <sz val="10"/>
      <name val="Arial"/>
    </font>
    <font>
      <sz val="8"/>
      <name val="Arial"/>
    </font>
    <font>
      <b/>
      <sz val="12"/>
      <name val="Arial"/>
      <family val="2"/>
    </font>
    <font>
      <sz val="12"/>
      <name val="Arial"/>
      <family val="2"/>
    </font>
    <font>
      <b/>
      <sz val="14"/>
      <name val="Arial"/>
      <family val="2"/>
    </font>
    <font>
      <sz val="14"/>
      <name val="Arial"/>
      <family val="2"/>
    </font>
    <font>
      <b/>
      <sz val="16"/>
      <name val="Arial"/>
      <family val="2"/>
    </font>
    <font>
      <sz val="10"/>
      <name val="Arial"/>
      <family val="2"/>
    </font>
    <font>
      <b/>
      <sz val="10"/>
      <name val="Arial"/>
      <family val="2"/>
    </font>
    <font>
      <i/>
      <sz val="10"/>
      <name val="Arial"/>
      <family val="2"/>
    </font>
    <font>
      <sz val="10"/>
      <name val="Wingdings"/>
      <charset val="2"/>
    </font>
    <font>
      <b/>
      <sz val="8"/>
      <name val="Arial"/>
      <family val="2"/>
    </font>
    <font>
      <sz val="8"/>
      <name val="Arial"/>
      <family val="2"/>
    </font>
    <font>
      <vertAlign val="superscript"/>
      <sz val="8"/>
      <name val="Arial"/>
      <family val="2"/>
    </font>
    <font>
      <sz val="8"/>
      <color indexed="10"/>
      <name val="Arial"/>
    </font>
    <font>
      <sz val="8"/>
      <color indexed="10"/>
      <name val="Arial"/>
      <family val="2"/>
    </font>
    <font>
      <b/>
      <sz val="8"/>
      <name val="Arial"/>
    </font>
    <font>
      <b/>
      <sz val="12"/>
      <name val="Arial"/>
    </font>
    <font>
      <sz val="12"/>
      <name val="Arial"/>
    </font>
    <font>
      <vertAlign val="superscript"/>
      <sz val="8"/>
      <name val="Arial"/>
    </font>
    <font>
      <i/>
      <sz val="8"/>
      <name val="Arial"/>
      <family val="2"/>
    </font>
    <font>
      <vertAlign val="superscript"/>
      <sz val="8"/>
      <color indexed="10"/>
      <name val="Arial"/>
      <family val="2"/>
    </font>
    <font>
      <sz val="10"/>
      <color indexed="10"/>
      <name val="Arial"/>
    </font>
    <font>
      <sz val="10"/>
      <name val="Arial"/>
    </font>
    <font>
      <b/>
      <sz val="10"/>
      <color indexed="10"/>
      <name val="Arial"/>
      <family val="2"/>
    </font>
    <font>
      <sz val="10"/>
      <color indexed="10"/>
      <name val="Arial"/>
      <family val="2"/>
    </font>
    <font>
      <b/>
      <sz val="10"/>
      <color indexed="10"/>
      <name val="Arial"/>
    </font>
    <font>
      <b/>
      <sz val="20"/>
      <name val="Arial"/>
      <family val="2"/>
    </font>
    <font>
      <sz val="22"/>
      <name val="Arial"/>
    </font>
    <font>
      <b/>
      <sz val="10"/>
      <name val="Arial"/>
    </font>
    <font>
      <b/>
      <i/>
      <sz val="10"/>
      <name val="Arial"/>
    </font>
    <font>
      <b/>
      <i/>
      <sz val="10"/>
      <name val="Arial"/>
      <family val="2"/>
    </font>
    <font>
      <sz val="22"/>
      <name val="Arial"/>
      <family val="2"/>
    </font>
    <font>
      <i/>
      <sz val="10"/>
      <color indexed="48"/>
      <name val="Arial"/>
      <family val="2"/>
    </font>
    <font>
      <b/>
      <sz val="11"/>
      <color indexed="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u/>
      <sz val="10"/>
      <color indexed="12"/>
      <name val="Arial"/>
      <family val="2"/>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22"/>
        <bgColor indexed="64"/>
      </patternFill>
    </fill>
    <fill>
      <patternFill patternType="solid">
        <fgColor indexed="43"/>
        <bgColor indexed="64"/>
      </patternFill>
    </fill>
    <fill>
      <patternFill patternType="solid">
        <fgColor indexed="41"/>
        <bgColor indexed="64"/>
      </patternFill>
    </fill>
    <fill>
      <patternFill patternType="solid">
        <fgColor indexed="42"/>
        <bgColor indexed="64"/>
      </patternFill>
    </fill>
    <fill>
      <patternFill patternType="solid">
        <fgColor indexed="47"/>
        <bgColor indexed="64"/>
      </patternFill>
    </fill>
    <fill>
      <patternFill patternType="solid">
        <fgColor indexed="9"/>
        <bgColor indexed="64"/>
      </patternFill>
    </fill>
    <fill>
      <patternFill patternType="solid">
        <fgColor indexed="51"/>
        <bgColor indexed="64"/>
      </patternFill>
    </fill>
    <fill>
      <patternFill patternType="solid">
        <fgColor indexed="44"/>
        <bgColor indexed="64"/>
      </patternFill>
    </fill>
    <fill>
      <patternFill patternType="solid">
        <fgColor rgb="FFFFFF00"/>
        <bgColor indexed="64"/>
      </patternFill>
    </fill>
    <fill>
      <patternFill patternType="solid">
        <fgColor rgb="FFFFC000"/>
        <bgColor indexed="64"/>
      </patternFill>
    </fill>
  </fills>
  <borders count="82">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medium">
        <color indexed="64"/>
      </right>
      <top/>
      <bottom/>
      <diagonal/>
    </border>
    <border>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top style="medium">
        <color indexed="64"/>
      </top>
      <bottom style="medium">
        <color indexed="64"/>
      </bottom>
      <diagonal/>
    </border>
    <border>
      <left style="thin">
        <color indexed="64"/>
      </left>
      <right/>
      <top/>
      <bottom style="thin">
        <color indexed="64"/>
      </bottom>
      <diagonal/>
    </border>
    <border>
      <left style="medium">
        <color indexed="64"/>
      </left>
      <right/>
      <top style="medium">
        <color indexed="64"/>
      </top>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bottom/>
      <diagonal/>
    </border>
    <border>
      <left style="thin">
        <color indexed="64"/>
      </left>
      <right style="thin">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diagonal/>
    </border>
    <border>
      <left style="medium">
        <color indexed="64"/>
      </left>
      <right style="thin">
        <color indexed="64"/>
      </right>
      <top/>
      <bottom style="medium">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bottom/>
      <diagonal/>
    </border>
    <border>
      <left/>
      <right/>
      <top/>
      <bottom style="medium">
        <color indexed="64"/>
      </bottom>
      <diagonal/>
    </border>
    <border>
      <left style="thin">
        <color indexed="64"/>
      </left>
      <right/>
      <top style="medium">
        <color indexed="64"/>
      </top>
      <bottom style="medium">
        <color indexed="64"/>
      </bottom>
      <diagonal/>
    </border>
    <border>
      <left style="thin">
        <color indexed="64"/>
      </left>
      <right/>
      <top style="thin">
        <color indexed="64"/>
      </top>
      <bottom style="medium">
        <color indexed="64"/>
      </bottom>
      <diagonal/>
    </border>
    <border>
      <left style="medium">
        <color indexed="64"/>
      </left>
      <right/>
      <top/>
      <bottom style="medium">
        <color indexed="64"/>
      </bottom>
      <diagonal/>
    </border>
    <border>
      <left/>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diagonal/>
    </border>
    <border>
      <left style="thin">
        <color indexed="64"/>
      </left>
      <right/>
      <top style="medium">
        <color indexed="64"/>
      </top>
      <bottom style="thin">
        <color indexed="64"/>
      </bottom>
      <diagonal/>
    </border>
    <border>
      <left/>
      <right style="medium">
        <color indexed="64"/>
      </right>
      <top/>
      <bottom style="medium">
        <color indexed="64"/>
      </bottom>
      <diagonal/>
    </border>
    <border>
      <left/>
      <right style="thin">
        <color indexed="64"/>
      </right>
      <top/>
      <bottom style="medium">
        <color indexed="64"/>
      </bottom>
      <diagonal/>
    </border>
  </borders>
  <cellStyleXfs count="46">
    <xf numFmtId="0" fontId="0" fillId="0" borderId="0"/>
    <xf numFmtId="0" fontId="36" fillId="2" borderId="0" applyNumberFormat="0" applyBorder="0" applyAlignment="0" applyProtection="0"/>
    <xf numFmtId="0" fontId="36" fillId="3" borderId="0" applyNumberFormat="0" applyBorder="0" applyAlignment="0" applyProtection="0"/>
    <xf numFmtId="0" fontId="36" fillId="4" borderId="0" applyNumberFormat="0" applyBorder="0" applyAlignment="0" applyProtection="0"/>
    <xf numFmtId="0" fontId="36" fillId="5" borderId="0" applyNumberFormat="0" applyBorder="0" applyAlignment="0" applyProtection="0"/>
    <xf numFmtId="0" fontId="36" fillId="6" borderId="0" applyNumberFormat="0" applyBorder="0" applyAlignment="0" applyProtection="0"/>
    <xf numFmtId="0" fontId="36" fillId="7" borderId="0" applyNumberFormat="0" applyBorder="0" applyAlignment="0" applyProtection="0"/>
    <xf numFmtId="0" fontId="36" fillId="8" borderId="0" applyNumberFormat="0" applyBorder="0" applyAlignment="0" applyProtection="0"/>
    <xf numFmtId="0" fontId="36" fillId="9" borderId="0" applyNumberFormat="0" applyBorder="0" applyAlignment="0" applyProtection="0"/>
    <xf numFmtId="0" fontId="36" fillId="10" borderId="0" applyNumberFormat="0" applyBorder="0" applyAlignment="0" applyProtection="0"/>
    <xf numFmtId="0" fontId="36" fillId="5" borderId="0" applyNumberFormat="0" applyBorder="0" applyAlignment="0" applyProtection="0"/>
    <xf numFmtId="0" fontId="36" fillId="8" borderId="0" applyNumberFormat="0" applyBorder="0" applyAlignment="0" applyProtection="0"/>
    <xf numFmtId="0" fontId="36" fillId="11" borderId="0" applyNumberFormat="0" applyBorder="0" applyAlignment="0" applyProtection="0"/>
    <xf numFmtId="0" fontId="37" fillId="12" borderId="0" applyNumberFormat="0" applyBorder="0" applyAlignment="0" applyProtection="0"/>
    <xf numFmtId="0" fontId="37" fillId="9" borderId="0" applyNumberFormat="0" applyBorder="0" applyAlignment="0" applyProtection="0"/>
    <xf numFmtId="0" fontId="37" fillId="10" borderId="0" applyNumberFormat="0" applyBorder="0" applyAlignment="0" applyProtection="0"/>
    <xf numFmtId="0" fontId="37" fillId="13" borderId="0" applyNumberFormat="0" applyBorder="0" applyAlignment="0" applyProtection="0"/>
    <xf numFmtId="0" fontId="37" fillId="14" borderId="0" applyNumberFormat="0" applyBorder="0" applyAlignment="0" applyProtection="0"/>
    <xf numFmtId="0" fontId="37" fillId="15" borderId="0" applyNumberFormat="0" applyBorder="0" applyAlignment="0" applyProtection="0"/>
    <xf numFmtId="0" fontId="37" fillId="16" borderId="0" applyNumberFormat="0" applyBorder="0" applyAlignment="0" applyProtection="0"/>
    <xf numFmtId="0" fontId="37" fillId="17" borderId="0" applyNumberFormat="0" applyBorder="0" applyAlignment="0" applyProtection="0"/>
    <xf numFmtId="0" fontId="37" fillId="18" borderId="0" applyNumberFormat="0" applyBorder="0" applyAlignment="0" applyProtection="0"/>
    <xf numFmtId="0" fontId="37" fillId="13" borderId="0" applyNumberFormat="0" applyBorder="0" applyAlignment="0" applyProtection="0"/>
    <xf numFmtId="0" fontId="37" fillId="14" borderId="0" applyNumberFormat="0" applyBorder="0" applyAlignment="0" applyProtection="0"/>
    <xf numFmtId="0" fontId="37" fillId="19" borderId="0" applyNumberFormat="0" applyBorder="0" applyAlignment="0" applyProtection="0"/>
    <xf numFmtId="0" fontId="38" fillId="3" borderId="0" applyNumberFormat="0" applyBorder="0" applyAlignment="0" applyProtection="0"/>
    <xf numFmtId="0" fontId="39" fillId="20" borderId="1" applyNumberFormat="0" applyAlignment="0" applyProtection="0"/>
    <xf numFmtId="0" fontId="40" fillId="21" borderId="2" applyNumberFormat="0" applyAlignment="0" applyProtection="0"/>
    <xf numFmtId="43" fontId="24" fillId="0" borderId="0" applyFont="0" applyFill="0" applyBorder="0" applyAlignment="0" applyProtection="0"/>
    <xf numFmtId="44" fontId="24" fillId="0" borderId="0" applyFont="0" applyFill="0" applyBorder="0" applyAlignment="0" applyProtection="0"/>
    <xf numFmtId="0" fontId="41" fillId="0" borderId="0" applyNumberFormat="0" applyFill="0" applyBorder="0" applyAlignment="0" applyProtection="0"/>
    <xf numFmtId="0" fontId="42" fillId="4" borderId="0" applyNumberFormat="0" applyBorder="0" applyAlignment="0" applyProtection="0"/>
    <xf numFmtId="0" fontId="43" fillId="0" borderId="3" applyNumberFormat="0" applyFill="0" applyAlignment="0" applyProtection="0"/>
    <xf numFmtId="0" fontId="44" fillId="0" borderId="4" applyNumberFormat="0" applyFill="0" applyAlignment="0" applyProtection="0"/>
    <xf numFmtId="0" fontId="45" fillId="0" borderId="5" applyNumberFormat="0" applyFill="0" applyAlignment="0" applyProtection="0"/>
    <xf numFmtId="0" fontId="45" fillId="0" borderId="0" applyNumberFormat="0" applyFill="0" applyBorder="0" applyAlignment="0" applyProtection="0"/>
    <xf numFmtId="0" fontId="53" fillId="0" borderId="0" applyNumberFormat="0" applyFill="0" applyBorder="0" applyAlignment="0" applyProtection="0">
      <alignment vertical="top"/>
      <protection locked="0"/>
    </xf>
    <xf numFmtId="0" fontId="46" fillId="7" borderId="1" applyNumberFormat="0" applyAlignment="0" applyProtection="0"/>
    <xf numFmtId="0" fontId="47" fillId="0" borderId="6" applyNumberFormat="0" applyFill="0" applyAlignment="0" applyProtection="0"/>
    <xf numFmtId="0" fontId="48" fillId="22" borderId="0" applyNumberFormat="0" applyBorder="0" applyAlignment="0" applyProtection="0"/>
    <xf numFmtId="0" fontId="24" fillId="23" borderId="7" applyNumberFormat="0" applyFont="0" applyAlignment="0" applyProtection="0"/>
    <xf numFmtId="0" fontId="49" fillId="20" borderId="8" applyNumberFormat="0" applyAlignment="0" applyProtection="0"/>
    <xf numFmtId="9" fontId="24" fillId="0" borderId="0" applyFont="0" applyFill="0" applyBorder="0" applyAlignment="0" applyProtection="0"/>
    <xf numFmtId="0" fontId="50" fillId="0" borderId="0" applyNumberFormat="0" applyFill="0" applyBorder="0" applyAlignment="0" applyProtection="0"/>
    <xf numFmtId="0" fontId="51" fillId="0" borderId="9" applyNumberFormat="0" applyFill="0" applyAlignment="0" applyProtection="0"/>
    <xf numFmtId="0" fontId="52" fillId="0" borderId="0" applyNumberFormat="0" applyFill="0" applyBorder="0" applyAlignment="0" applyProtection="0"/>
  </cellStyleXfs>
  <cellXfs count="716">
    <xf numFmtId="0" fontId="0" fillId="0" borderId="0" xfId="0"/>
    <xf numFmtId="0" fontId="0" fillId="0" borderId="0" xfId="0" applyAlignment="1">
      <alignment horizontal="center" vertical="center"/>
    </xf>
    <xf numFmtId="0" fontId="0" fillId="0" borderId="0" xfId="0" applyFill="1" applyBorder="1" applyAlignment="1">
      <alignment vertical="center"/>
    </xf>
    <xf numFmtId="0" fontId="0" fillId="0" borderId="0" xfId="0" applyAlignment="1">
      <alignment vertical="center"/>
    </xf>
    <xf numFmtId="0" fontId="0" fillId="0" borderId="0" xfId="0" applyBorder="1" applyAlignment="1">
      <alignment horizontal="center" vertical="center"/>
    </xf>
    <xf numFmtId="0" fontId="0" fillId="0" borderId="0" xfId="0" applyBorder="1" applyAlignment="1">
      <alignment vertical="center"/>
    </xf>
    <xf numFmtId="4" fontId="0" fillId="0" borderId="0" xfId="0" applyNumberFormat="1" applyAlignment="1">
      <alignment vertical="center"/>
    </xf>
    <xf numFmtId="2" fontId="0" fillId="0" borderId="0" xfId="0" applyNumberFormat="1" applyAlignment="1">
      <alignment vertical="center"/>
    </xf>
    <xf numFmtId="164" fontId="0" fillId="0" borderId="0" xfId="0" applyNumberFormat="1" applyAlignment="1">
      <alignment vertical="center"/>
    </xf>
    <xf numFmtId="164" fontId="9" fillId="0" borderId="0" xfId="0" applyNumberFormat="1" applyFont="1" applyFill="1" applyBorder="1" applyAlignment="1">
      <alignment vertical="center"/>
    </xf>
    <xf numFmtId="2" fontId="0" fillId="0" borderId="0" xfId="0" applyNumberFormat="1" applyFill="1" applyBorder="1" applyAlignment="1">
      <alignment vertical="center"/>
    </xf>
    <xf numFmtId="49" fontId="0" fillId="0" borderId="10" xfId="0" applyNumberFormat="1" applyBorder="1" applyAlignment="1">
      <alignment horizontal="left" vertical="center"/>
    </xf>
    <xf numFmtId="0" fontId="0" fillId="0" borderId="11" xfId="0" applyBorder="1" applyAlignment="1">
      <alignment vertical="center"/>
    </xf>
    <xf numFmtId="0" fontId="0" fillId="0" borderId="0" xfId="0" applyAlignment="1">
      <alignment horizontal="center"/>
    </xf>
    <xf numFmtId="0" fontId="0" fillId="0" borderId="12" xfId="0" applyBorder="1" applyAlignment="1">
      <alignment vertical="center"/>
    </xf>
    <xf numFmtId="0" fontId="0" fillId="0" borderId="0" xfId="0" applyFill="1" applyAlignment="1">
      <alignment vertical="center"/>
    </xf>
    <xf numFmtId="0" fontId="0" fillId="0" borderId="13" xfId="0" applyBorder="1" applyAlignment="1">
      <alignment vertical="center" wrapText="1"/>
    </xf>
    <xf numFmtId="0" fontId="2" fillId="0" borderId="0" xfId="0" applyFont="1" applyBorder="1" applyAlignment="1">
      <alignment vertical="center"/>
    </xf>
    <xf numFmtId="164" fontId="2" fillId="0" borderId="0" xfId="0" applyNumberFormat="1" applyFont="1" applyBorder="1" applyAlignment="1">
      <alignment horizontal="center" vertical="center"/>
    </xf>
    <xf numFmtId="164" fontId="2" fillId="0" borderId="0" xfId="0" applyNumberFormat="1" applyFont="1" applyBorder="1" applyAlignment="1">
      <alignment vertical="center"/>
    </xf>
    <xf numFmtId="0" fontId="2" fillId="24" borderId="14" xfId="0" applyFont="1" applyFill="1" applyBorder="1" applyAlignment="1">
      <alignment horizontal="center" vertical="center" wrapText="1"/>
    </xf>
    <xf numFmtId="0" fontId="2" fillId="24" borderId="15" xfId="0" applyFont="1" applyFill="1" applyBorder="1" applyAlignment="1">
      <alignment horizontal="center" vertical="center" wrapText="1"/>
    </xf>
    <xf numFmtId="4" fontId="2" fillId="25" borderId="15" xfId="0" applyNumberFormat="1" applyFont="1" applyFill="1" applyBorder="1" applyAlignment="1">
      <alignment horizontal="center" vertical="center" wrapText="1"/>
    </xf>
    <xf numFmtId="2" fontId="2" fillId="24" borderId="15" xfId="0" applyNumberFormat="1" applyFont="1" applyFill="1" applyBorder="1" applyAlignment="1">
      <alignment horizontal="center" vertical="center" wrapText="1"/>
    </xf>
    <xf numFmtId="2" fontId="2" fillId="24" borderId="16" xfId="0" applyNumberFormat="1" applyFont="1" applyFill="1" applyBorder="1" applyAlignment="1">
      <alignment horizontal="center" vertical="center" wrapText="1"/>
    </xf>
    <xf numFmtId="0" fontId="2" fillId="0" borderId="17" xfId="0" applyFont="1" applyBorder="1" applyAlignment="1">
      <alignment horizontal="center" vertical="center"/>
    </xf>
    <xf numFmtId="2" fontId="2" fillId="0" borderId="17" xfId="0" applyNumberFormat="1" applyFont="1" applyBorder="1" applyAlignment="1">
      <alignment vertical="center"/>
    </xf>
    <xf numFmtId="2" fontId="2" fillId="0" borderId="18" xfId="0" applyNumberFormat="1" applyFont="1" applyBorder="1" applyAlignment="1">
      <alignment vertical="center"/>
    </xf>
    <xf numFmtId="0" fontId="2" fillId="0" borderId="19" xfId="0" applyFont="1" applyBorder="1" applyAlignment="1">
      <alignment horizontal="center" vertical="center"/>
    </xf>
    <xf numFmtId="0" fontId="2" fillId="25" borderId="19" xfId="0" applyNumberFormat="1" applyFont="1" applyFill="1" applyBorder="1" applyAlignment="1">
      <alignment horizontal="center" vertical="center" wrapText="1"/>
    </xf>
    <xf numFmtId="2" fontId="2" fillId="0" borderId="19" xfId="0" applyNumberFormat="1" applyFont="1" applyBorder="1" applyAlignment="1">
      <alignment vertical="center"/>
    </xf>
    <xf numFmtId="2" fontId="2" fillId="0" borderId="20" xfId="0" applyNumberFormat="1" applyFont="1" applyBorder="1" applyAlignment="1">
      <alignment vertical="center"/>
    </xf>
    <xf numFmtId="2" fontId="2" fillId="0" borderId="21" xfId="0" applyNumberFormat="1" applyFont="1" applyBorder="1" applyAlignment="1">
      <alignment vertical="center"/>
    </xf>
    <xf numFmtId="0" fontId="2" fillId="0" borderId="22" xfId="0" applyFont="1" applyBorder="1" applyAlignment="1">
      <alignment horizontal="center" vertical="center"/>
    </xf>
    <xf numFmtId="0" fontId="2" fillId="25" borderId="22" xfId="0" applyFont="1" applyFill="1" applyBorder="1" applyAlignment="1">
      <alignment horizontal="center" vertical="center"/>
    </xf>
    <xf numFmtId="0" fontId="2" fillId="25" borderId="17" xfId="0" applyNumberFormat="1" applyFont="1" applyFill="1" applyBorder="1" applyAlignment="1">
      <alignment horizontal="center" vertical="center" wrapText="1"/>
    </xf>
    <xf numFmtId="0" fontId="2" fillId="0" borderId="23" xfId="0" applyFont="1" applyBorder="1" applyAlignment="1">
      <alignment horizontal="center" vertical="center"/>
    </xf>
    <xf numFmtId="0" fontId="2" fillId="25" borderId="19" xfId="0" applyFont="1" applyFill="1" applyBorder="1" applyAlignment="1">
      <alignment horizontal="center" vertical="center" wrapText="1"/>
    </xf>
    <xf numFmtId="0" fontId="2" fillId="0" borderId="22" xfId="0" applyFont="1" applyBorder="1" applyAlignment="1">
      <alignment vertical="center"/>
    </xf>
    <xf numFmtId="0" fontId="2" fillId="0" borderId="24" xfId="0" applyFont="1" applyBorder="1" applyAlignment="1">
      <alignment horizontal="left" vertical="center" wrapText="1"/>
    </xf>
    <xf numFmtId="0" fontId="0" fillId="0" borderId="25" xfId="0" applyBorder="1" applyAlignment="1">
      <alignment vertical="center" wrapText="1"/>
    </xf>
    <xf numFmtId="0" fontId="2" fillId="0" borderId="25" xfId="0" applyFont="1" applyBorder="1" applyAlignment="1">
      <alignment horizontal="left" vertical="center" wrapText="1"/>
    </xf>
    <xf numFmtId="2" fontId="2" fillId="26" borderId="26" xfId="0" applyNumberFormat="1" applyFont="1" applyFill="1" applyBorder="1" applyAlignment="1">
      <alignment vertical="center"/>
    </xf>
    <xf numFmtId="0" fontId="0" fillId="24" borderId="27" xfId="0" applyFill="1" applyBorder="1" applyAlignment="1">
      <alignment vertical="center"/>
    </xf>
    <xf numFmtId="164" fontId="2" fillId="27" borderId="28" xfId="0" applyNumberFormat="1" applyFont="1" applyFill="1" applyBorder="1" applyAlignment="1">
      <alignment vertical="center"/>
    </xf>
    <xf numFmtId="0" fontId="2" fillId="25" borderId="19" xfId="0" applyFont="1" applyFill="1" applyBorder="1" applyAlignment="1">
      <alignment horizontal="center" vertical="center"/>
    </xf>
    <xf numFmtId="0" fontId="0" fillId="26" borderId="29" xfId="0" applyFill="1" applyBorder="1" applyAlignment="1">
      <alignment vertical="center"/>
    </xf>
    <xf numFmtId="0" fontId="2" fillId="0" borderId="29" xfId="0" applyFont="1" applyBorder="1" applyAlignment="1">
      <alignment vertical="center" wrapText="1"/>
    </xf>
    <xf numFmtId="0" fontId="2" fillId="25" borderId="30" xfId="0" applyNumberFormat="1" applyFont="1" applyFill="1" applyBorder="1" applyAlignment="1">
      <alignment horizontal="center" vertical="center" wrapText="1"/>
    </xf>
    <xf numFmtId="0" fontId="2" fillId="0" borderId="19" xfId="0" applyFont="1" applyFill="1" applyBorder="1" applyAlignment="1">
      <alignment horizontal="center" vertical="center"/>
    </xf>
    <xf numFmtId="2" fontId="2" fillId="0" borderId="19" xfId="0" applyNumberFormat="1" applyFont="1" applyFill="1" applyBorder="1" applyAlignment="1">
      <alignment vertical="center"/>
    </xf>
    <xf numFmtId="2" fontId="2" fillId="0" borderId="20" xfId="0" applyNumberFormat="1" applyFont="1" applyFill="1" applyBorder="1" applyAlignment="1">
      <alignment vertical="center"/>
    </xf>
    <xf numFmtId="0" fontId="2" fillId="0" borderId="25" xfId="0" applyFont="1" applyFill="1" applyBorder="1" applyAlignment="1">
      <alignment horizontal="left" vertical="center" wrapText="1"/>
    </xf>
    <xf numFmtId="0" fontId="0" fillId="27" borderId="28" xfId="0" applyFill="1" applyBorder="1" applyAlignment="1">
      <alignment vertical="center"/>
    </xf>
    <xf numFmtId="4" fontId="0" fillId="0" borderId="0" xfId="0" applyNumberFormat="1" applyFill="1" applyBorder="1" applyAlignment="1">
      <alignment vertical="center"/>
    </xf>
    <xf numFmtId="0" fontId="8" fillId="0" borderId="0" xfId="0" applyFont="1" applyFill="1" applyBorder="1" applyAlignment="1">
      <alignment horizontal="center" vertical="center" wrapText="1"/>
    </xf>
    <xf numFmtId="4" fontId="8" fillId="0" borderId="0" xfId="0" applyNumberFormat="1" applyFont="1" applyFill="1" applyBorder="1" applyAlignment="1">
      <alignment horizontal="center" vertical="center" wrapText="1"/>
    </xf>
    <xf numFmtId="2" fontId="8" fillId="0" borderId="0" xfId="0" applyNumberFormat="1" applyFont="1" applyFill="1" applyBorder="1" applyAlignment="1">
      <alignment horizontal="center" vertical="center" wrapText="1"/>
    </xf>
    <xf numFmtId="164" fontId="0" fillId="0" borderId="0" xfId="0" quotePrefix="1" applyNumberFormat="1" applyFill="1" applyBorder="1" applyAlignment="1">
      <alignment horizontal="center" vertical="center"/>
    </xf>
    <xf numFmtId="1" fontId="0" fillId="0" borderId="0" xfId="0" applyNumberFormat="1" applyFill="1" applyBorder="1" applyAlignment="1">
      <alignment horizontal="center" vertical="center"/>
    </xf>
    <xf numFmtId="164" fontId="0" fillId="0" borderId="0" xfId="0" quotePrefix="1" applyNumberFormat="1" applyFill="1" applyBorder="1" applyAlignment="1">
      <alignment horizontal="center" vertical="center" wrapText="1"/>
    </xf>
    <xf numFmtId="4" fontId="0" fillId="0" borderId="0" xfId="0" applyNumberFormat="1" applyFill="1" applyBorder="1" applyAlignment="1">
      <alignment horizontal="center" vertical="center"/>
    </xf>
    <xf numFmtId="4" fontId="0" fillId="0" borderId="0" xfId="0" applyNumberFormat="1" applyFill="1" applyBorder="1" applyAlignment="1">
      <alignment horizontal="center" vertical="center" wrapText="1"/>
    </xf>
    <xf numFmtId="0" fontId="2" fillId="0" borderId="31" xfId="0" applyFont="1" applyBorder="1" applyAlignment="1">
      <alignment horizontal="center" vertical="center"/>
    </xf>
    <xf numFmtId="0" fontId="2" fillId="25" borderId="31" xfId="0" applyNumberFormat="1" applyFont="1" applyFill="1" applyBorder="1" applyAlignment="1">
      <alignment horizontal="center" vertical="center" wrapText="1"/>
    </xf>
    <xf numFmtId="2" fontId="2" fillId="0" borderId="32" xfId="0" applyNumberFormat="1" applyFont="1" applyBorder="1" applyAlignment="1">
      <alignment vertical="center"/>
    </xf>
    <xf numFmtId="0" fontId="13" fillId="0" borderId="33" xfId="0" applyFont="1" applyBorder="1" applyAlignment="1">
      <alignment vertical="center" wrapText="1"/>
    </xf>
    <xf numFmtId="0" fontId="0" fillId="26" borderId="34" xfId="0" applyFill="1" applyBorder="1" applyAlignment="1">
      <alignment vertical="center"/>
    </xf>
    <xf numFmtId="0" fontId="10" fillId="26" borderId="35" xfId="0" applyFont="1" applyFill="1" applyBorder="1" applyAlignment="1">
      <alignment vertical="center"/>
    </xf>
    <xf numFmtId="4" fontId="10" fillId="26" borderId="35" xfId="0" applyNumberFormat="1" applyFont="1" applyFill="1" applyBorder="1" applyAlignment="1">
      <alignment vertical="center"/>
    </xf>
    <xf numFmtId="2" fontId="10" fillId="26" borderId="35" xfId="0" applyNumberFormat="1" applyFont="1" applyFill="1" applyBorder="1" applyAlignment="1">
      <alignment vertical="center"/>
    </xf>
    <xf numFmtId="2" fontId="0" fillId="26" borderId="36" xfId="0" applyNumberFormat="1" applyFill="1" applyBorder="1" applyAlignment="1">
      <alignment vertical="center"/>
    </xf>
    <xf numFmtId="2" fontId="2" fillId="0" borderId="31" xfId="0" applyNumberFormat="1" applyFont="1" applyBorder="1" applyAlignment="1">
      <alignment vertical="center"/>
    </xf>
    <xf numFmtId="0" fontId="2" fillId="0" borderId="20" xfId="0" applyFont="1" applyBorder="1" applyAlignment="1">
      <alignment vertical="center" wrapText="1"/>
    </xf>
    <xf numFmtId="2" fontId="2" fillId="0" borderId="19" xfId="0" applyNumberFormat="1" applyFont="1" applyBorder="1" applyAlignment="1">
      <alignment vertical="center" wrapText="1"/>
    </xf>
    <xf numFmtId="0" fontId="2" fillId="0" borderId="37" xfId="0" applyFont="1" applyBorder="1" applyAlignment="1">
      <alignment horizontal="center" vertical="center"/>
    </xf>
    <xf numFmtId="2" fontId="2" fillId="0" borderId="38" xfId="0" applyNumberFormat="1" applyFont="1" applyBorder="1" applyAlignment="1">
      <alignment vertical="center"/>
    </xf>
    <xf numFmtId="0" fontId="2" fillId="0" borderId="17" xfId="0" applyFont="1" applyBorder="1" applyAlignment="1">
      <alignment horizontal="center" vertical="center" wrapText="1"/>
    </xf>
    <xf numFmtId="0" fontId="2" fillId="25" borderId="17" xfId="0" applyFont="1" applyFill="1" applyBorder="1" applyAlignment="1">
      <alignment horizontal="center" vertical="center" wrapText="1"/>
    </xf>
    <xf numFmtId="2" fontId="2" fillId="0" borderId="17" xfId="0" applyNumberFormat="1" applyFont="1" applyBorder="1" applyAlignment="1">
      <alignment vertical="center" wrapText="1"/>
    </xf>
    <xf numFmtId="0" fontId="2" fillId="0" borderId="19" xfId="0" applyFont="1" applyBorder="1" applyAlignment="1">
      <alignment horizontal="center" vertical="center" wrapText="1"/>
    </xf>
    <xf numFmtId="0" fontId="2" fillId="0" borderId="33" xfId="0" applyFont="1" applyBorder="1" applyAlignment="1">
      <alignment vertical="center" wrapText="1"/>
    </xf>
    <xf numFmtId="0" fontId="2" fillId="0" borderId="22" xfId="0" applyFont="1" applyBorder="1" applyAlignment="1">
      <alignment horizontal="center" vertical="center" wrapText="1"/>
    </xf>
    <xf numFmtId="0" fontId="2" fillId="25" borderId="22" xfId="0" applyNumberFormat="1" applyFont="1" applyFill="1" applyBorder="1" applyAlignment="1">
      <alignment horizontal="center" vertical="center" wrapText="1"/>
    </xf>
    <xf numFmtId="2" fontId="15" fillId="0" borderId="22" xfId="0" applyNumberFormat="1" applyFont="1" applyBorder="1" applyAlignment="1">
      <alignment vertical="center" wrapText="1"/>
    </xf>
    <xf numFmtId="2" fontId="2" fillId="0" borderId="39" xfId="0" applyNumberFormat="1" applyFont="1" applyBorder="1" applyAlignment="1">
      <alignment vertical="center"/>
    </xf>
    <xf numFmtId="0" fontId="2" fillId="0" borderId="24" xfId="0" applyFont="1" applyBorder="1" applyAlignment="1">
      <alignment vertical="center" wrapText="1"/>
    </xf>
    <xf numFmtId="0" fontId="2" fillId="0" borderId="40" xfId="0" applyFont="1" applyBorder="1" applyAlignment="1">
      <alignment vertical="center" wrapText="1"/>
    </xf>
    <xf numFmtId="0" fontId="2" fillId="25" borderId="23" xfId="0" applyFont="1" applyFill="1" applyBorder="1" applyAlignment="1">
      <alignment horizontal="center" vertical="center"/>
    </xf>
    <xf numFmtId="2" fontId="2" fillId="0" borderId="23" xfId="0" applyNumberFormat="1" applyFont="1" applyBorder="1" applyAlignment="1">
      <alignment vertical="center"/>
    </xf>
    <xf numFmtId="0" fontId="2" fillId="0" borderId="41" xfId="0" applyFont="1" applyBorder="1" applyAlignment="1">
      <alignment vertical="center" wrapText="1"/>
    </xf>
    <xf numFmtId="0" fontId="2" fillId="26" borderId="28" xfId="0" applyFont="1" applyFill="1" applyBorder="1" applyAlignment="1">
      <alignment vertical="center" wrapText="1"/>
    </xf>
    <xf numFmtId="2" fontId="2" fillId="26" borderId="42" xfId="0" applyNumberFormat="1" applyFont="1" applyFill="1" applyBorder="1" applyAlignment="1">
      <alignment vertical="center"/>
    </xf>
    <xf numFmtId="0" fontId="4" fillId="0" borderId="0" xfId="0" applyFont="1" applyFill="1" applyAlignment="1">
      <alignment horizontal="left" indent="1"/>
    </xf>
    <xf numFmtId="0" fontId="3" fillId="0" borderId="0" xfId="0" applyFont="1" applyFill="1" applyAlignment="1">
      <alignment horizontal="left" indent="1"/>
    </xf>
    <xf numFmtId="0" fontId="2" fillId="25" borderId="31" xfId="0" applyFont="1" applyFill="1" applyBorder="1" applyAlignment="1">
      <alignment horizontal="center" vertical="center"/>
    </xf>
    <xf numFmtId="0" fontId="0" fillId="0" borderId="25" xfId="0" applyBorder="1" applyAlignment="1">
      <alignment vertical="center"/>
    </xf>
    <xf numFmtId="0" fontId="2" fillId="0" borderId="23" xfId="0" applyFont="1" applyBorder="1" applyAlignment="1">
      <alignment horizontal="center" vertical="center" wrapText="1"/>
    </xf>
    <xf numFmtId="0" fontId="2" fillId="25" borderId="23" xfId="0" applyFont="1" applyFill="1" applyBorder="1" applyAlignment="1">
      <alignment horizontal="center" vertical="center" wrapText="1"/>
    </xf>
    <xf numFmtId="2" fontId="2" fillId="0" borderId="23" xfId="0" applyNumberFormat="1" applyFont="1" applyBorder="1" applyAlignment="1">
      <alignment vertical="center" wrapText="1"/>
    </xf>
    <xf numFmtId="0" fontId="13" fillId="0" borderId="20" xfId="0" applyFont="1" applyBorder="1" applyAlignment="1">
      <alignment vertical="center" wrapText="1"/>
    </xf>
    <xf numFmtId="0" fontId="2" fillId="0" borderId="31" xfId="0" applyFont="1" applyBorder="1" applyAlignment="1">
      <alignment horizontal="center" vertical="center" wrapText="1"/>
    </xf>
    <xf numFmtId="0" fontId="2" fillId="25" borderId="23" xfId="0" applyNumberFormat="1" applyFont="1" applyFill="1" applyBorder="1" applyAlignment="1">
      <alignment horizontal="center" vertical="center" wrapText="1"/>
    </xf>
    <xf numFmtId="0" fontId="2" fillId="26" borderId="43" xfId="0" applyFont="1" applyFill="1" applyBorder="1" applyAlignment="1">
      <alignment horizontal="center" vertical="center" wrapText="1"/>
    </xf>
    <xf numFmtId="0" fontId="2" fillId="26" borderId="43" xfId="0" applyNumberFormat="1" applyFont="1" applyFill="1" applyBorder="1" applyAlignment="1">
      <alignment horizontal="center" vertical="center" wrapText="1"/>
    </xf>
    <xf numFmtId="2" fontId="15" fillId="26" borderId="43" xfId="0" applyNumberFormat="1" applyFont="1" applyFill="1" applyBorder="1" applyAlignment="1">
      <alignment vertical="center" wrapText="1"/>
    </xf>
    <xf numFmtId="2" fontId="2" fillId="26" borderId="15" xfId="0" applyNumberFormat="1" applyFont="1" applyFill="1" applyBorder="1" applyAlignment="1">
      <alignment vertical="center"/>
    </xf>
    <xf numFmtId="0" fontId="13" fillId="26" borderId="42" xfId="0" applyFont="1" applyFill="1" applyBorder="1" applyAlignment="1">
      <alignment vertical="center" wrapText="1"/>
    </xf>
    <xf numFmtId="0" fontId="2" fillId="0" borderId="25" xfId="0" applyFont="1" applyBorder="1" applyAlignment="1">
      <alignment vertical="top" wrapText="1"/>
    </xf>
    <xf numFmtId="0" fontId="0" fillId="0" borderId="25" xfId="0" applyBorder="1" applyAlignment="1">
      <alignment vertical="top" wrapText="1"/>
    </xf>
    <xf numFmtId="0" fontId="13" fillId="0" borderId="32" xfId="0" applyFont="1" applyBorder="1" applyAlignment="1">
      <alignment vertical="center" wrapText="1"/>
    </xf>
    <xf numFmtId="0" fontId="2" fillId="26" borderId="15" xfId="0" applyFont="1" applyFill="1" applyBorder="1" applyAlignment="1">
      <alignment horizontal="center" vertical="center" wrapText="1"/>
    </xf>
    <xf numFmtId="0" fontId="2" fillId="26" borderId="15" xfId="0" applyNumberFormat="1" applyFont="1" applyFill="1" applyBorder="1" applyAlignment="1">
      <alignment horizontal="center" vertical="center" wrapText="1"/>
    </xf>
    <xf numFmtId="2" fontId="15" fillId="26" borderId="15" xfId="0" applyNumberFormat="1" applyFont="1" applyFill="1" applyBorder="1" applyAlignment="1">
      <alignment vertical="center" wrapText="1"/>
    </xf>
    <xf numFmtId="0" fontId="13" fillId="26" borderId="16" xfId="0" applyFont="1" applyFill="1" applyBorder="1" applyAlignment="1">
      <alignment vertical="center" wrapText="1"/>
    </xf>
    <xf numFmtId="0" fontId="10" fillId="26" borderId="44" xfId="0" applyFont="1" applyFill="1" applyBorder="1" applyAlignment="1">
      <alignment vertical="center"/>
    </xf>
    <xf numFmtId="4" fontId="10" fillId="26" borderId="44" xfId="0" applyNumberFormat="1" applyFont="1" applyFill="1" applyBorder="1" applyAlignment="1">
      <alignment vertical="center"/>
    </xf>
    <xf numFmtId="2" fontId="10" fillId="26" borderId="44" xfId="0" applyNumberFormat="1" applyFont="1" applyFill="1" applyBorder="1" applyAlignment="1">
      <alignment vertical="center"/>
    </xf>
    <xf numFmtId="2" fontId="0" fillId="26" borderId="45" xfId="0" applyNumberFormat="1" applyFill="1" applyBorder="1" applyAlignment="1">
      <alignment vertical="center"/>
    </xf>
    <xf numFmtId="0" fontId="13" fillId="0" borderId="18" xfId="0" applyFont="1" applyBorder="1" applyAlignment="1">
      <alignment vertical="center" wrapText="1"/>
    </xf>
    <xf numFmtId="0" fontId="2" fillId="0" borderId="30" xfId="0" applyFont="1" applyBorder="1" applyAlignment="1">
      <alignment horizontal="center" vertical="center" wrapText="1"/>
    </xf>
    <xf numFmtId="0" fontId="13" fillId="0" borderId="21" xfId="0" applyFont="1" applyBorder="1" applyAlignment="1">
      <alignment vertical="center" wrapText="1"/>
    </xf>
    <xf numFmtId="0" fontId="13" fillId="0" borderId="46" xfId="0" applyFont="1" applyBorder="1" applyAlignment="1">
      <alignment vertical="center" wrapText="1"/>
    </xf>
    <xf numFmtId="0" fontId="2" fillId="0" borderId="24" xfId="0" applyFont="1" applyBorder="1" applyAlignment="1">
      <alignment horizontal="left" vertical="top" wrapText="1"/>
    </xf>
    <xf numFmtId="0" fontId="13" fillId="24" borderId="14" xfId="0" applyFont="1" applyFill="1" applyBorder="1" applyAlignment="1">
      <alignment horizontal="center" vertical="center" wrapText="1"/>
    </xf>
    <xf numFmtId="0" fontId="13" fillId="24" borderId="15" xfId="0" applyFont="1" applyFill="1" applyBorder="1" applyAlignment="1">
      <alignment horizontal="center" vertical="center" wrapText="1"/>
    </xf>
    <xf numFmtId="4" fontId="13" fillId="25" borderId="15" xfId="0" applyNumberFormat="1" applyFont="1" applyFill="1" applyBorder="1" applyAlignment="1">
      <alignment horizontal="center" vertical="center" wrapText="1"/>
    </xf>
    <xf numFmtId="2" fontId="13" fillId="24" borderId="15" xfId="0" applyNumberFormat="1" applyFont="1" applyFill="1" applyBorder="1" applyAlignment="1">
      <alignment horizontal="center" vertical="center" wrapText="1"/>
    </xf>
    <xf numFmtId="2" fontId="13" fillId="24" borderId="16" xfId="0" applyNumberFormat="1" applyFont="1" applyFill="1" applyBorder="1" applyAlignment="1">
      <alignment horizontal="center" vertical="center" wrapText="1"/>
    </xf>
    <xf numFmtId="0" fontId="8" fillId="24" borderId="27" xfId="0" applyFont="1" applyFill="1" applyBorder="1" applyAlignment="1">
      <alignment vertical="center"/>
    </xf>
    <xf numFmtId="0" fontId="2" fillId="0" borderId="47" xfId="0" applyFont="1" applyBorder="1" applyAlignment="1">
      <alignment vertical="center" wrapText="1"/>
    </xf>
    <xf numFmtId="0" fontId="2" fillId="0" borderId="48" xfId="0" applyFont="1" applyBorder="1" applyAlignment="1">
      <alignment vertical="center" wrapText="1"/>
    </xf>
    <xf numFmtId="2" fontId="2" fillId="26" borderId="46" xfId="0" applyNumberFormat="1" applyFont="1" applyFill="1" applyBorder="1" applyAlignment="1">
      <alignment vertical="center"/>
    </xf>
    <xf numFmtId="0" fontId="2" fillId="26" borderId="41" xfId="0" applyFont="1" applyFill="1" applyBorder="1" applyAlignment="1">
      <alignment vertical="center" wrapText="1"/>
    </xf>
    <xf numFmtId="0" fontId="8" fillId="0" borderId="0" xfId="0" applyFont="1"/>
    <xf numFmtId="0" fontId="13" fillId="0" borderId="0" xfId="0" applyFont="1" applyBorder="1" applyAlignment="1">
      <alignment vertical="center"/>
    </xf>
    <xf numFmtId="0" fontId="13" fillId="0" borderId="24" xfId="0" applyFont="1" applyBorder="1" applyAlignment="1">
      <alignment vertical="top" wrapText="1"/>
    </xf>
    <xf numFmtId="0" fontId="13" fillId="0" borderId="25" xfId="0" applyFont="1" applyBorder="1" applyAlignment="1">
      <alignment vertical="top" wrapText="1"/>
    </xf>
    <xf numFmtId="0" fontId="8" fillId="26" borderId="49" xfId="0" applyFont="1" applyFill="1" applyBorder="1" applyAlignment="1">
      <alignment vertical="center" wrapText="1"/>
    </xf>
    <xf numFmtId="0" fontId="8" fillId="26" borderId="50" xfId="0" applyFont="1" applyFill="1" applyBorder="1" applyAlignment="1">
      <alignment vertical="center"/>
    </xf>
    <xf numFmtId="0" fontId="0" fillId="26" borderId="49" xfId="0" applyFill="1" applyBorder="1" applyAlignment="1">
      <alignment vertical="center"/>
    </xf>
    <xf numFmtId="0" fontId="0" fillId="26" borderId="43" xfId="0" applyFill="1" applyBorder="1" applyAlignment="1">
      <alignment vertical="center"/>
    </xf>
    <xf numFmtId="0" fontId="10" fillId="26" borderId="43" xfId="0" applyFont="1" applyFill="1" applyBorder="1" applyAlignment="1">
      <alignment vertical="center"/>
    </xf>
    <xf numFmtId="4" fontId="10" fillId="26" borderId="43" xfId="0" applyNumberFormat="1" applyFont="1" applyFill="1" applyBorder="1" applyAlignment="1">
      <alignment vertical="center"/>
    </xf>
    <xf numFmtId="2" fontId="10" fillId="26" borderId="43" xfId="0" applyNumberFormat="1" applyFont="1" applyFill="1" applyBorder="1" applyAlignment="1">
      <alignment vertical="center"/>
    </xf>
    <xf numFmtId="2" fontId="0" fillId="26" borderId="42" xfId="0" applyNumberFormat="1" applyFill="1" applyBorder="1" applyAlignment="1">
      <alignment vertical="center"/>
    </xf>
    <xf numFmtId="0" fontId="2" fillId="0" borderId="13" xfId="0" applyFont="1" applyBorder="1" applyAlignment="1">
      <alignment vertical="top" wrapText="1"/>
    </xf>
    <xf numFmtId="0" fontId="2" fillId="0" borderId="18" xfId="0" applyFont="1" applyBorder="1" applyAlignment="1">
      <alignment vertical="center" wrapText="1"/>
    </xf>
    <xf numFmtId="0" fontId="2" fillId="0" borderId="25" xfId="0" applyFont="1" applyBorder="1" applyAlignment="1">
      <alignment horizontal="left" vertical="top" wrapText="1"/>
    </xf>
    <xf numFmtId="0" fontId="2" fillId="26" borderId="16" xfId="0" applyFont="1" applyFill="1" applyBorder="1" applyAlignment="1">
      <alignment vertical="center" wrapText="1"/>
    </xf>
    <xf numFmtId="0" fontId="0" fillId="26" borderId="28" xfId="0" applyFill="1" applyBorder="1" applyAlignment="1">
      <alignment vertical="center"/>
    </xf>
    <xf numFmtId="0" fontId="2" fillId="0" borderId="51" xfId="0" applyFont="1" applyBorder="1" applyAlignment="1">
      <alignment horizontal="left" vertical="top" wrapText="1"/>
    </xf>
    <xf numFmtId="0" fontId="2" fillId="0" borderId="13" xfId="0" applyFont="1" applyBorder="1" applyAlignment="1">
      <alignment horizontal="left" vertical="top" wrapText="1"/>
    </xf>
    <xf numFmtId="0" fontId="0" fillId="0" borderId="13" xfId="0" applyBorder="1" applyAlignment="1">
      <alignment vertical="top" wrapText="1"/>
    </xf>
    <xf numFmtId="0" fontId="2" fillId="24" borderId="52" xfId="0" applyFont="1" applyFill="1" applyBorder="1" applyAlignment="1">
      <alignment horizontal="center" vertical="center" wrapText="1"/>
    </xf>
    <xf numFmtId="4" fontId="2" fillId="25" borderId="52" xfId="0" applyNumberFormat="1" applyFont="1" applyFill="1" applyBorder="1" applyAlignment="1">
      <alignment horizontal="center" vertical="center" wrapText="1"/>
    </xf>
    <xf numFmtId="2" fontId="2" fillId="24" borderId="52" xfId="0" applyNumberFormat="1" applyFont="1" applyFill="1" applyBorder="1" applyAlignment="1">
      <alignment horizontal="center" vertical="center" wrapText="1"/>
    </xf>
    <xf numFmtId="2" fontId="2" fillId="24" borderId="26" xfId="0" applyNumberFormat="1" applyFont="1" applyFill="1" applyBorder="1" applyAlignment="1">
      <alignment horizontal="center" vertical="center" wrapText="1"/>
    </xf>
    <xf numFmtId="0" fontId="0" fillId="24" borderId="53" xfId="0" applyFill="1" applyBorder="1" applyAlignment="1">
      <alignment vertical="center"/>
    </xf>
    <xf numFmtId="2" fontId="2" fillId="26" borderId="37" xfId="0" applyNumberFormat="1" applyFont="1" applyFill="1" applyBorder="1" applyAlignment="1">
      <alignment vertical="center"/>
    </xf>
    <xf numFmtId="0" fontId="2" fillId="0" borderId="0" xfId="0" applyFont="1" applyAlignment="1">
      <alignment vertical="center"/>
    </xf>
    <xf numFmtId="0" fontId="2" fillId="24" borderId="53" xfId="0" applyFont="1" applyFill="1" applyBorder="1" applyAlignment="1">
      <alignment vertical="center"/>
    </xf>
    <xf numFmtId="0" fontId="2" fillId="26" borderId="48" xfId="0" applyFont="1" applyFill="1" applyBorder="1" applyAlignment="1">
      <alignment vertical="center"/>
    </xf>
    <xf numFmtId="0" fontId="2" fillId="27" borderId="28" xfId="0" applyFont="1" applyFill="1" applyBorder="1" applyAlignment="1">
      <alignment vertical="center"/>
    </xf>
    <xf numFmtId="49" fontId="2" fillId="25" borderId="19" xfId="0" applyNumberFormat="1" applyFont="1" applyFill="1" applyBorder="1" applyAlignment="1">
      <alignment horizontal="center" vertical="center"/>
    </xf>
    <xf numFmtId="0" fontId="2" fillId="0" borderId="0" xfId="0" applyFont="1" applyBorder="1" applyAlignment="1">
      <alignment horizontal="center" vertical="center"/>
    </xf>
    <xf numFmtId="2" fontId="2" fillId="25" borderId="19" xfId="0" applyNumberFormat="1" applyFont="1" applyFill="1" applyBorder="1" applyAlignment="1">
      <alignment horizontal="center" vertical="center"/>
    </xf>
    <xf numFmtId="0" fontId="10" fillId="26" borderId="44" xfId="0" applyFont="1" applyFill="1" applyBorder="1" applyAlignment="1">
      <alignment horizontal="center" vertical="center"/>
    </xf>
    <xf numFmtId="0" fontId="13" fillId="0" borderId="54" xfId="0" applyFont="1" applyBorder="1" applyAlignment="1">
      <alignment vertical="top" wrapText="1"/>
    </xf>
    <xf numFmtId="0" fontId="13" fillId="26" borderId="14" xfId="0" applyFont="1" applyFill="1" applyBorder="1" applyAlignment="1">
      <alignment vertical="top" wrapText="1"/>
    </xf>
    <xf numFmtId="2" fontId="2" fillId="0" borderId="31" xfId="0" applyNumberFormat="1" applyFont="1" applyBorder="1" applyAlignment="1">
      <alignment vertical="center" wrapText="1"/>
    </xf>
    <xf numFmtId="0" fontId="2" fillId="0" borderId="21" xfId="0" applyFont="1" applyBorder="1" applyAlignment="1">
      <alignment vertical="center"/>
    </xf>
    <xf numFmtId="0" fontId="13" fillId="0" borderId="0" xfId="0" applyFont="1" applyBorder="1" applyAlignment="1">
      <alignment horizontal="center" vertical="center"/>
    </xf>
    <xf numFmtId="0" fontId="13" fillId="25" borderId="17" xfId="0" applyFont="1" applyFill="1" applyBorder="1" applyAlignment="1">
      <alignment horizontal="center" vertical="center" wrapText="1"/>
    </xf>
    <xf numFmtId="0" fontId="13" fillId="25" borderId="19" xfId="0" applyFont="1" applyFill="1" applyBorder="1" applyAlignment="1">
      <alignment horizontal="center" vertical="center"/>
    </xf>
    <xf numFmtId="0" fontId="13" fillId="25" borderId="30" xfId="0" applyFont="1" applyFill="1" applyBorder="1" applyAlignment="1">
      <alignment horizontal="center" vertical="center"/>
    </xf>
    <xf numFmtId="0" fontId="13" fillId="25" borderId="23" xfId="0" applyFont="1" applyFill="1" applyBorder="1" applyAlignment="1">
      <alignment horizontal="center" vertical="center"/>
    </xf>
    <xf numFmtId="2" fontId="13" fillId="25" borderId="19" xfId="0" applyNumberFormat="1" applyFont="1" applyFill="1" applyBorder="1" applyAlignment="1">
      <alignment horizontal="center" vertical="center"/>
    </xf>
    <xf numFmtId="0" fontId="13" fillId="25" borderId="22" xfId="0" applyNumberFormat="1" applyFont="1" applyFill="1" applyBorder="1" applyAlignment="1">
      <alignment horizontal="center" vertical="center" wrapText="1"/>
    </xf>
    <xf numFmtId="0" fontId="13" fillId="0" borderId="0" xfId="0" applyFont="1" applyFill="1" applyBorder="1" applyAlignment="1">
      <alignment horizontal="center" vertical="center"/>
    </xf>
    <xf numFmtId="4" fontId="13" fillId="0" borderId="0" xfId="0" applyNumberFormat="1" applyFont="1" applyFill="1" applyBorder="1" applyAlignment="1">
      <alignment horizontal="center" vertical="center"/>
    </xf>
    <xf numFmtId="0" fontId="13" fillId="0" borderId="0" xfId="0" applyFont="1" applyFill="1" applyBorder="1" applyAlignment="1">
      <alignment horizontal="center" vertical="center" wrapText="1"/>
    </xf>
    <xf numFmtId="0" fontId="13" fillId="0" borderId="0" xfId="0" applyFont="1" applyAlignment="1">
      <alignment horizontal="center" vertical="center"/>
    </xf>
    <xf numFmtId="0" fontId="2" fillId="0" borderId="55" xfId="0" applyFont="1" applyBorder="1" applyAlignment="1">
      <alignment vertical="center" wrapText="1"/>
    </xf>
    <xf numFmtId="0" fontId="13" fillId="0" borderId="47" xfId="0" applyFont="1" applyBorder="1" applyAlignment="1">
      <alignment vertical="center" wrapText="1"/>
    </xf>
    <xf numFmtId="0" fontId="13" fillId="25" borderId="31" xfId="0" applyFont="1" applyFill="1" applyBorder="1" applyAlignment="1">
      <alignment horizontal="center" vertical="center"/>
    </xf>
    <xf numFmtId="2" fontId="2" fillId="25" borderId="23" xfId="0" applyNumberFormat="1" applyFont="1" applyFill="1" applyBorder="1" applyAlignment="1">
      <alignment horizontal="center" vertical="center" wrapText="1"/>
    </xf>
    <xf numFmtId="2" fontId="2" fillId="0" borderId="19" xfId="0" applyNumberFormat="1" applyFont="1" applyBorder="1" applyAlignment="1">
      <alignment horizontal="center" vertical="center"/>
    </xf>
    <xf numFmtId="2" fontId="2" fillId="26" borderId="16" xfId="0" applyNumberFormat="1" applyFont="1" applyFill="1" applyBorder="1" applyAlignment="1">
      <alignment vertical="center"/>
    </xf>
    <xf numFmtId="0" fontId="2" fillId="0" borderId="0" xfId="0" applyFont="1" applyBorder="1" applyAlignment="1">
      <alignment vertical="center" wrapText="1"/>
    </xf>
    <xf numFmtId="2" fontId="2" fillId="25" borderId="17" xfId="0" applyNumberFormat="1" applyFont="1" applyFill="1" applyBorder="1" applyAlignment="1">
      <alignment horizontal="center" vertical="center"/>
    </xf>
    <xf numFmtId="2" fontId="2" fillId="0" borderId="30" xfId="0" applyNumberFormat="1" applyFont="1" applyBorder="1" applyAlignment="1">
      <alignment vertical="center" wrapText="1"/>
    </xf>
    <xf numFmtId="0" fontId="13" fillId="0" borderId="56" xfId="0" applyFont="1" applyBorder="1" applyAlignment="1">
      <alignment vertical="center" wrapText="1"/>
    </xf>
    <xf numFmtId="0" fontId="13" fillId="0" borderId="39" xfId="0" applyFont="1" applyBorder="1" applyAlignment="1">
      <alignment vertical="center" wrapText="1"/>
    </xf>
    <xf numFmtId="0" fontId="2" fillId="0" borderId="30" xfId="0" applyFont="1" applyBorder="1" applyAlignment="1">
      <alignment vertical="center"/>
    </xf>
    <xf numFmtId="0" fontId="2" fillId="0" borderId="25" xfId="0" applyFont="1" applyBorder="1" applyAlignment="1">
      <alignment vertical="center" wrapText="1"/>
    </xf>
    <xf numFmtId="0" fontId="21" fillId="26" borderId="43" xfId="0" applyFont="1" applyFill="1" applyBorder="1" applyAlignment="1">
      <alignment horizontal="center" vertical="center"/>
    </xf>
    <xf numFmtId="2" fontId="2" fillId="26" borderId="28" xfId="0" applyNumberFormat="1" applyFont="1" applyFill="1" applyBorder="1" applyAlignment="1">
      <alignment vertical="center"/>
    </xf>
    <xf numFmtId="2" fontId="2" fillId="26" borderId="29" xfId="0" applyNumberFormat="1" applyFont="1" applyFill="1" applyBorder="1" applyAlignment="1">
      <alignment vertical="center"/>
    </xf>
    <xf numFmtId="0" fontId="2" fillId="0" borderId="31" xfId="0" applyFont="1" applyBorder="1"/>
    <xf numFmtId="0" fontId="2" fillId="0" borderId="23" xfId="0" applyFont="1" applyBorder="1" applyAlignment="1">
      <alignment wrapText="1"/>
    </xf>
    <xf numFmtId="0" fontId="2" fillId="0" borderId="19" xfId="0" applyFont="1" applyBorder="1" applyAlignment="1">
      <alignment wrapText="1"/>
    </xf>
    <xf numFmtId="0" fontId="2" fillId="0" borderId="0" xfId="0" applyFont="1" applyAlignment="1">
      <alignment vertical="center" wrapText="1"/>
    </xf>
    <xf numFmtId="0" fontId="2" fillId="0" borderId="0" xfId="0" applyFont="1" applyAlignment="1">
      <alignment wrapText="1"/>
    </xf>
    <xf numFmtId="9" fontId="2" fillId="0" borderId="23" xfId="0" applyNumberFormat="1" applyFont="1" applyBorder="1" applyAlignment="1">
      <alignment horizontal="center" vertical="center"/>
    </xf>
    <xf numFmtId="0" fontId="2" fillId="0" borderId="30" xfId="0" applyFont="1" applyBorder="1" applyAlignment="1">
      <alignment horizontal="center" vertical="center"/>
    </xf>
    <xf numFmtId="0" fontId="16" fillId="0" borderId="48" xfId="0" applyFont="1" applyBorder="1" applyAlignment="1">
      <alignment vertical="center" wrapText="1"/>
    </xf>
    <xf numFmtId="2" fontId="15" fillId="0" borderId="37" xfId="0" applyNumberFormat="1" applyFont="1" applyBorder="1" applyAlignment="1">
      <alignment vertical="center" wrapText="1"/>
    </xf>
    <xf numFmtId="0" fontId="2" fillId="0" borderId="37" xfId="0" applyFont="1" applyBorder="1" applyAlignment="1">
      <alignment vertical="center"/>
    </xf>
    <xf numFmtId="0" fontId="2" fillId="25" borderId="37" xfId="0" applyFont="1" applyFill="1" applyBorder="1" applyAlignment="1">
      <alignment vertical="center"/>
    </xf>
    <xf numFmtId="0" fontId="2" fillId="0" borderId="54" xfId="0" applyFont="1" applyBorder="1" applyAlignment="1">
      <alignment wrapText="1"/>
    </xf>
    <xf numFmtId="0" fontId="2" fillId="0" borderId="41" xfId="0" applyFont="1" applyBorder="1" applyAlignment="1">
      <alignment vertical="center"/>
    </xf>
    <xf numFmtId="0" fontId="2" fillId="0" borderId="56" xfId="0" applyFont="1" applyBorder="1" applyAlignment="1">
      <alignment vertical="center" wrapText="1"/>
    </xf>
    <xf numFmtId="0" fontId="3" fillId="0" borderId="0" xfId="0" applyFont="1" applyFill="1" applyBorder="1" applyAlignment="1">
      <alignment horizontal="left" vertical="center"/>
    </xf>
    <xf numFmtId="0" fontId="13" fillId="0" borderId="34" xfId="0" applyFont="1" applyFill="1" applyBorder="1" applyAlignment="1">
      <alignment horizontal="left" vertical="center" wrapText="1"/>
    </xf>
    <xf numFmtId="0" fontId="0" fillId="0" borderId="57" xfId="0" applyBorder="1" applyAlignment="1">
      <alignment horizontal="left" vertical="center"/>
    </xf>
    <xf numFmtId="0" fontId="0" fillId="0" borderId="0" xfId="0" applyBorder="1" applyAlignment="1">
      <alignment horizontal="left" vertical="center"/>
    </xf>
    <xf numFmtId="0" fontId="2" fillId="0" borderId="19" xfId="0" applyFont="1" applyBorder="1"/>
    <xf numFmtId="3" fontId="2" fillId="25" borderId="23" xfId="0" applyNumberFormat="1" applyFont="1" applyFill="1" applyBorder="1" applyAlignment="1">
      <alignment horizontal="center" vertical="center"/>
    </xf>
    <xf numFmtId="3" fontId="2" fillId="25" borderId="19" xfId="0" applyNumberFormat="1" applyFont="1" applyFill="1" applyBorder="1" applyAlignment="1">
      <alignment horizontal="center" vertical="center"/>
    </xf>
    <xf numFmtId="0" fontId="0" fillId="0" borderId="19" xfId="0" applyBorder="1"/>
    <xf numFmtId="0" fontId="2" fillId="0" borderId="51" xfId="0" applyFont="1" applyBorder="1" applyAlignment="1">
      <alignment vertical="top" wrapText="1"/>
    </xf>
    <xf numFmtId="0" fontId="2" fillId="25" borderId="30" xfId="0" applyFont="1" applyFill="1" applyBorder="1" applyAlignment="1">
      <alignment horizontal="center" vertical="center"/>
    </xf>
    <xf numFmtId="2" fontId="2" fillId="0" borderId="31" xfId="0" applyNumberFormat="1" applyFont="1" applyBorder="1" applyAlignment="1">
      <alignment horizontal="right" vertical="center"/>
    </xf>
    <xf numFmtId="17" fontId="2" fillId="25" borderId="19" xfId="0" applyNumberFormat="1" applyFont="1" applyFill="1" applyBorder="1" applyAlignment="1">
      <alignment horizontal="center" vertical="center"/>
    </xf>
    <xf numFmtId="0" fontId="1" fillId="0" borderId="0" xfId="0" applyFont="1"/>
    <xf numFmtId="2" fontId="2" fillId="0" borderId="22" xfId="0" applyNumberFormat="1" applyFont="1" applyBorder="1" applyAlignment="1">
      <alignment vertical="center" wrapText="1"/>
    </xf>
    <xf numFmtId="0" fontId="13" fillId="25" borderId="23" xfId="0" applyFont="1" applyFill="1" applyBorder="1" applyAlignment="1">
      <alignment horizontal="center" vertical="center" wrapText="1"/>
    </xf>
    <xf numFmtId="2" fontId="2" fillId="25" borderId="23" xfId="0" applyNumberFormat="1" applyFont="1" applyFill="1" applyBorder="1" applyAlignment="1">
      <alignment horizontal="center" vertical="center"/>
    </xf>
    <xf numFmtId="0" fontId="2" fillId="25" borderId="17" xfId="0" applyFont="1" applyFill="1" applyBorder="1" applyAlignment="1">
      <alignment horizontal="center" vertical="center"/>
    </xf>
    <xf numFmtId="9" fontId="2" fillId="0" borderId="17" xfId="0" applyNumberFormat="1" applyFont="1" applyBorder="1" applyAlignment="1">
      <alignment horizontal="center" vertical="center"/>
    </xf>
    <xf numFmtId="17" fontId="2" fillId="25" borderId="17" xfId="0" applyNumberFormat="1" applyFont="1" applyFill="1" applyBorder="1" applyAlignment="1">
      <alignment horizontal="center" vertical="center"/>
    </xf>
    <xf numFmtId="0" fontId="2" fillId="25" borderId="23" xfId="0" applyNumberFormat="1" applyFont="1" applyFill="1" applyBorder="1" applyAlignment="1">
      <alignment horizontal="center" vertical="center"/>
    </xf>
    <xf numFmtId="0" fontId="2" fillId="0" borderId="39" xfId="0" applyFont="1" applyBorder="1" applyAlignment="1">
      <alignment vertical="center" wrapText="1"/>
    </xf>
    <xf numFmtId="9" fontId="2" fillId="0" borderId="19" xfId="0" applyNumberFormat="1" applyFont="1" applyBorder="1" applyAlignment="1">
      <alignment horizontal="center" vertical="center"/>
    </xf>
    <xf numFmtId="9" fontId="15" fillId="28" borderId="19" xfId="0" applyNumberFormat="1" applyFont="1" applyFill="1" applyBorder="1" applyAlignment="1">
      <alignment horizontal="center" vertical="center"/>
    </xf>
    <xf numFmtId="4" fontId="9" fillId="0" borderId="0" xfId="0" applyNumberFormat="1" applyFont="1" applyFill="1" applyBorder="1" applyAlignment="1">
      <alignment vertical="center"/>
    </xf>
    <xf numFmtId="4" fontId="25" fillId="0" borderId="0" xfId="0" applyNumberFormat="1" applyFont="1" applyFill="1" applyBorder="1" applyAlignment="1">
      <alignment vertical="center"/>
    </xf>
    <xf numFmtId="0" fontId="26" fillId="0" borderId="19" xfId="0" applyFont="1" applyBorder="1" applyAlignment="1">
      <alignment wrapText="1"/>
    </xf>
    <xf numFmtId="0" fontId="26" fillId="0" borderId="31" xfId="0" applyNumberFormat="1" applyFont="1" applyBorder="1" applyAlignment="1">
      <alignment wrapText="1"/>
    </xf>
    <xf numFmtId="0" fontId="26" fillId="0" borderId="23" xfId="0" applyFont="1" applyBorder="1" applyAlignment="1">
      <alignment wrapText="1"/>
    </xf>
    <xf numFmtId="0" fontId="26" fillId="0" borderId="19" xfId="0" applyNumberFormat="1" applyFont="1" applyBorder="1" applyAlignment="1">
      <alignment wrapText="1"/>
    </xf>
    <xf numFmtId="0" fontId="26" fillId="0" borderId="0" xfId="0" applyFont="1"/>
    <xf numFmtId="0" fontId="26" fillId="0" borderId="0" xfId="0" applyFont="1" applyAlignment="1">
      <alignment wrapText="1"/>
    </xf>
    <xf numFmtId="0" fontId="9" fillId="0" borderId="19" xfId="0" applyFont="1" applyBorder="1"/>
    <xf numFmtId="0" fontId="0" fillId="0" borderId="31" xfId="0" applyBorder="1"/>
    <xf numFmtId="0" fontId="0" fillId="0" borderId="58" xfId="0" applyBorder="1"/>
    <xf numFmtId="0" fontId="0" fillId="0" borderId="19" xfId="0" applyBorder="1" applyAlignment="1">
      <alignment horizontal="center"/>
    </xf>
    <xf numFmtId="0" fontId="9" fillId="0" borderId="19" xfId="0" applyFont="1" applyBorder="1" applyAlignment="1">
      <alignment horizontal="center"/>
    </xf>
    <xf numFmtId="0" fontId="9" fillId="0" borderId="19" xfId="0" applyFont="1" applyBorder="1" applyAlignment="1">
      <alignment horizontal="center" wrapText="1"/>
    </xf>
    <xf numFmtId="0" fontId="0" fillId="0" borderId="31" xfId="0" applyBorder="1" applyAlignment="1">
      <alignment horizontal="center"/>
    </xf>
    <xf numFmtId="0" fontId="0" fillId="0" borderId="58" xfId="0" applyBorder="1" applyAlignment="1">
      <alignment horizontal="center"/>
    </xf>
    <xf numFmtId="0" fontId="0" fillId="0" borderId="36" xfId="0" applyBorder="1" applyAlignment="1"/>
    <xf numFmtId="0" fontId="23" fillId="0" borderId="19" xfId="0" applyFont="1" applyBorder="1" applyAlignment="1">
      <alignment horizontal="center"/>
    </xf>
    <xf numFmtId="0" fontId="27" fillId="0" borderId="19" xfId="0" applyFont="1" applyBorder="1" applyAlignment="1">
      <alignment horizontal="center"/>
    </xf>
    <xf numFmtId="0" fontId="28" fillId="29" borderId="0" xfId="0" applyFont="1" applyFill="1" applyAlignment="1"/>
    <xf numFmtId="0" fontId="0" fillId="29" borderId="0" xfId="0" applyFill="1"/>
    <xf numFmtId="0" fontId="0" fillId="29" borderId="0" xfId="0" applyFill="1" applyAlignment="1">
      <alignment wrapText="1"/>
    </xf>
    <xf numFmtId="0" fontId="5" fillId="29" borderId="0" xfId="0" applyFont="1" applyFill="1" applyAlignment="1"/>
    <xf numFmtId="0" fontId="19" fillId="29" borderId="0" xfId="0" applyFont="1" applyFill="1"/>
    <xf numFmtId="0" fontId="19" fillId="29" borderId="40" xfId="0" applyFont="1" applyFill="1" applyBorder="1" applyAlignment="1">
      <alignment horizontal="center"/>
    </xf>
    <xf numFmtId="0" fontId="19" fillId="29" borderId="50" xfId="0" applyFont="1" applyFill="1" applyBorder="1" applyAlignment="1"/>
    <xf numFmtId="0" fontId="19" fillId="29" borderId="45" xfId="0" applyFont="1" applyFill="1" applyBorder="1" applyAlignment="1"/>
    <xf numFmtId="0" fontId="19" fillId="29" borderId="23" xfId="0" applyFont="1" applyFill="1" applyBorder="1" applyAlignment="1"/>
    <xf numFmtId="165" fontId="19" fillId="29" borderId="39" xfId="0" applyNumberFormat="1" applyFont="1" applyFill="1" applyBorder="1" applyAlignment="1"/>
    <xf numFmtId="0" fontId="19" fillId="29" borderId="0" xfId="0" applyFont="1" applyFill="1" applyAlignment="1"/>
    <xf numFmtId="0" fontId="19" fillId="29" borderId="59" xfId="0" applyFont="1" applyFill="1" applyBorder="1" applyAlignment="1">
      <alignment horizontal="center"/>
    </xf>
    <xf numFmtId="0" fontId="19" fillId="29" borderId="34" xfId="0" applyFont="1" applyFill="1" applyBorder="1" applyAlignment="1"/>
    <xf numFmtId="0" fontId="19" fillId="29" borderId="36" xfId="0" applyFont="1" applyFill="1" applyBorder="1" applyAlignment="1"/>
    <xf numFmtId="0" fontId="19" fillId="29" borderId="19" xfId="0" applyFont="1" applyFill="1" applyBorder="1" applyAlignment="1"/>
    <xf numFmtId="6" fontId="19" fillId="29" borderId="20" xfId="0" applyNumberFormat="1" applyFont="1" applyFill="1" applyBorder="1" applyAlignment="1"/>
    <xf numFmtId="0" fontId="19" fillId="29" borderId="35" xfId="0" applyFont="1" applyFill="1" applyBorder="1" applyAlignment="1">
      <alignment vertical="top"/>
    </xf>
    <xf numFmtId="165" fontId="19" fillId="29" borderId="20" xfId="0" applyNumberFormat="1" applyFont="1" applyFill="1" applyBorder="1" applyAlignment="1"/>
    <xf numFmtId="0" fontId="19" fillId="29" borderId="60" xfId="0" applyFont="1" applyFill="1" applyBorder="1" applyAlignment="1">
      <alignment horizontal="center"/>
    </xf>
    <xf numFmtId="0" fontId="19" fillId="29" borderId="61" xfId="0" applyFont="1" applyFill="1" applyBorder="1" applyAlignment="1"/>
    <xf numFmtId="0" fontId="19" fillId="29" borderId="62" xfId="0" applyFont="1" applyFill="1" applyBorder="1" applyAlignment="1">
      <alignment vertical="top"/>
    </xf>
    <xf numFmtId="0" fontId="19" fillId="29" borderId="31" xfId="0" applyFont="1" applyFill="1" applyBorder="1" applyAlignment="1"/>
    <xf numFmtId="165" fontId="19" fillId="29" borderId="32" xfId="0" applyNumberFormat="1" applyFont="1" applyFill="1" applyBorder="1" applyAlignment="1"/>
    <xf numFmtId="0" fontId="19" fillId="29" borderId="49" xfId="0" applyFont="1" applyFill="1" applyBorder="1" applyAlignment="1">
      <alignment horizontal="center"/>
    </xf>
    <xf numFmtId="0" fontId="19" fillId="29" borderId="43" xfId="0" applyFont="1" applyFill="1" applyBorder="1"/>
    <xf numFmtId="0" fontId="18" fillId="29" borderId="43" xfId="0" applyFont="1" applyFill="1" applyBorder="1" applyAlignment="1">
      <alignment wrapText="1"/>
    </xf>
    <xf numFmtId="0" fontId="3" fillId="29" borderId="63" xfId="0" applyFont="1" applyFill="1" applyBorder="1" applyAlignment="1">
      <alignment horizontal="right"/>
    </xf>
    <xf numFmtId="165" fontId="3" fillId="29" borderId="16" xfId="0" applyNumberFormat="1" applyFont="1" applyFill="1" applyBorder="1"/>
    <xf numFmtId="0" fontId="9" fillId="29" borderId="0" xfId="0" applyFont="1" applyFill="1" applyBorder="1" applyAlignment="1">
      <alignment wrapText="1"/>
    </xf>
    <xf numFmtId="0" fontId="29" fillId="25" borderId="53" xfId="0" applyFont="1" applyFill="1" applyBorder="1" applyAlignment="1">
      <alignment horizontal="center" vertical="top"/>
    </xf>
    <xf numFmtId="0" fontId="29" fillId="29" borderId="0" xfId="0" applyFont="1" applyFill="1" applyBorder="1" applyAlignment="1">
      <alignment horizontal="center" vertical="top"/>
    </xf>
    <xf numFmtId="0" fontId="3" fillId="29" borderId="0" xfId="0" applyFont="1" applyFill="1" applyAlignment="1">
      <alignment vertical="top"/>
    </xf>
    <xf numFmtId="0" fontId="1" fillId="25" borderId="41" xfId="0" applyFont="1" applyFill="1" applyBorder="1" applyAlignment="1">
      <alignment horizontal="center" vertical="top"/>
    </xf>
    <xf numFmtId="0" fontId="1" fillId="29" borderId="0" xfId="0" applyFont="1" applyFill="1" applyBorder="1" applyAlignment="1">
      <alignment horizontal="center" vertical="top"/>
    </xf>
    <xf numFmtId="0" fontId="30" fillId="29" borderId="0" xfId="0" applyFont="1" applyFill="1" applyAlignment="1">
      <alignment wrapText="1"/>
    </xf>
    <xf numFmtId="0" fontId="1" fillId="29" borderId="0" xfId="0" applyFont="1" applyFill="1"/>
    <xf numFmtId="0" fontId="31" fillId="29" borderId="0" xfId="0" applyFont="1" applyFill="1" applyAlignment="1"/>
    <xf numFmtId="0" fontId="0" fillId="25" borderId="41" xfId="0" applyFill="1" applyBorder="1"/>
    <xf numFmtId="0" fontId="0" fillId="29" borderId="0" xfId="0" applyFill="1" applyBorder="1"/>
    <xf numFmtId="0" fontId="32" fillId="29" borderId="0" xfId="0" applyFont="1" applyFill="1" applyAlignment="1"/>
    <xf numFmtId="0" fontId="0" fillId="25" borderId="41" xfId="0" applyFill="1" applyBorder="1" applyAlignment="1">
      <alignment vertical="top" wrapText="1"/>
    </xf>
    <xf numFmtId="0" fontId="0" fillId="29" borderId="0" xfId="0" applyFill="1" applyBorder="1" applyAlignment="1">
      <alignment vertical="top" wrapText="1"/>
    </xf>
    <xf numFmtId="0" fontId="9" fillId="29" borderId="14" xfId="0" applyFont="1" applyFill="1" applyBorder="1" applyAlignment="1">
      <alignment vertical="top" wrapText="1"/>
    </xf>
    <xf numFmtId="0" fontId="9" fillId="29" borderId="15" xfId="0" applyFont="1" applyFill="1" applyBorder="1" applyAlignment="1">
      <alignment vertical="top" wrapText="1"/>
    </xf>
    <xf numFmtId="0" fontId="9" fillId="25" borderId="15" xfId="0" applyFont="1" applyFill="1" applyBorder="1" applyAlignment="1">
      <alignment vertical="top" wrapText="1"/>
    </xf>
    <xf numFmtId="0" fontId="9" fillId="29" borderId="16" xfId="0" applyFont="1" applyFill="1" applyBorder="1" applyAlignment="1">
      <alignment vertical="top" wrapText="1"/>
    </xf>
    <xf numFmtId="0" fontId="0" fillId="29" borderId="0" xfId="0" applyFill="1" applyAlignment="1">
      <alignment vertical="top" wrapText="1"/>
    </xf>
    <xf numFmtId="0" fontId="0" fillId="29" borderId="40" xfId="0" applyFill="1" applyBorder="1" applyAlignment="1">
      <alignment vertical="top" wrapText="1"/>
    </xf>
    <xf numFmtId="49" fontId="0" fillId="29" borderId="23" xfId="0" applyNumberFormat="1" applyFill="1" applyBorder="1" applyAlignment="1">
      <alignment horizontal="left" vertical="top" wrapText="1"/>
    </xf>
    <xf numFmtId="38" fontId="1" fillId="0" borderId="39" xfId="0" applyNumberFormat="1" applyFont="1" applyFill="1" applyBorder="1" applyAlignment="1">
      <alignment vertical="top"/>
    </xf>
    <xf numFmtId="38" fontId="1" fillId="0" borderId="20" xfId="0" applyNumberFormat="1" applyFont="1" applyFill="1" applyBorder="1" applyAlignment="1">
      <alignment vertical="top"/>
    </xf>
    <xf numFmtId="0" fontId="0" fillId="29" borderId="59" xfId="0" applyFill="1" applyBorder="1" applyAlignment="1">
      <alignment vertical="top" wrapText="1"/>
    </xf>
    <xf numFmtId="49" fontId="0" fillId="29" borderId="19" xfId="0" applyNumberFormat="1" applyFill="1" applyBorder="1" applyAlignment="1">
      <alignment horizontal="left" vertical="top"/>
    </xf>
    <xf numFmtId="0" fontId="0" fillId="29" borderId="60" xfId="0" applyFill="1" applyBorder="1" applyAlignment="1">
      <alignment vertical="top" wrapText="1"/>
    </xf>
    <xf numFmtId="0" fontId="0" fillId="29" borderId="25" xfId="0" applyFill="1" applyBorder="1" applyAlignment="1">
      <alignment vertical="top" wrapText="1"/>
    </xf>
    <xf numFmtId="49" fontId="0" fillId="29" borderId="31" xfId="0" applyNumberFormat="1" applyFill="1" applyBorder="1" applyAlignment="1">
      <alignment horizontal="left" vertical="top"/>
    </xf>
    <xf numFmtId="0" fontId="0" fillId="25" borderId="64" xfId="0" applyFill="1" applyBorder="1"/>
    <xf numFmtId="0" fontId="0" fillId="29" borderId="65" xfId="0" applyFill="1" applyBorder="1"/>
    <xf numFmtId="0" fontId="0" fillId="29" borderId="66" xfId="0" applyFill="1" applyBorder="1" applyAlignment="1">
      <alignment vertical="top" wrapText="1"/>
    </xf>
    <xf numFmtId="49" fontId="0" fillId="29" borderId="30" xfId="0" applyNumberFormat="1" applyFill="1" applyBorder="1" applyAlignment="1">
      <alignment horizontal="left" vertical="top"/>
    </xf>
    <xf numFmtId="38" fontId="1" fillId="0" borderId="21" xfId="0" applyNumberFormat="1" applyFont="1" applyFill="1" applyBorder="1" applyAlignment="1">
      <alignment vertical="top"/>
    </xf>
    <xf numFmtId="0" fontId="0" fillId="29" borderId="43" xfId="0" applyFill="1" applyBorder="1"/>
    <xf numFmtId="49" fontId="0" fillId="29" borderId="0" xfId="0" applyNumberFormat="1" applyFill="1" applyBorder="1" applyAlignment="1">
      <alignment horizontal="left" vertical="top"/>
    </xf>
    <xf numFmtId="0" fontId="0" fillId="29" borderId="0" xfId="0" applyNumberFormat="1" applyFill="1" applyBorder="1" applyAlignment="1">
      <alignment vertical="top"/>
    </xf>
    <xf numFmtId="0" fontId="0" fillId="29" borderId="0" xfId="0" applyFill="1" applyBorder="1" applyAlignment="1">
      <alignment vertical="top"/>
    </xf>
    <xf numFmtId="0" fontId="32" fillId="29" borderId="49" xfId="0" applyFont="1" applyFill="1" applyBorder="1" applyAlignment="1">
      <alignment vertical="top"/>
    </xf>
    <xf numFmtId="165" fontId="32" fillId="29" borderId="42" xfId="0" applyNumberFormat="1" applyFont="1" applyFill="1" applyBorder="1" applyAlignment="1">
      <alignment vertical="top"/>
    </xf>
    <xf numFmtId="0" fontId="29" fillId="29" borderId="0" xfId="0" applyFont="1" applyFill="1" applyBorder="1" applyAlignment="1">
      <alignment horizontal="center"/>
    </xf>
    <xf numFmtId="0" fontId="3" fillId="29" borderId="0" xfId="0" applyFont="1" applyFill="1" applyBorder="1" applyAlignment="1">
      <alignment vertical="top"/>
    </xf>
    <xf numFmtId="49" fontId="0" fillId="29" borderId="0" xfId="0" applyNumberFormat="1" applyFill="1" applyBorder="1" applyAlignment="1">
      <alignment horizontal="left"/>
    </xf>
    <xf numFmtId="0" fontId="0" fillId="29" borderId="0" xfId="0" applyNumberFormat="1" applyFill="1" applyBorder="1" applyAlignment="1"/>
    <xf numFmtId="0" fontId="0" fillId="29" borderId="0" xfId="0" applyFill="1" applyBorder="1" applyAlignment="1"/>
    <xf numFmtId="6" fontId="1" fillId="29" borderId="0" xfId="0" applyNumberFormat="1" applyFont="1" applyFill="1" applyBorder="1" applyAlignment="1"/>
    <xf numFmtId="0" fontId="0" fillId="29" borderId="0" xfId="0" applyFill="1" applyAlignment="1"/>
    <xf numFmtId="0" fontId="1" fillId="29" borderId="0" xfId="0" applyFont="1" applyFill="1" applyBorder="1" applyAlignment="1">
      <alignment horizontal="center"/>
    </xf>
    <xf numFmtId="0" fontId="9" fillId="29" borderId="49" xfId="0" applyFont="1" applyFill="1" applyBorder="1" applyAlignment="1">
      <alignment vertical="top" wrapText="1"/>
    </xf>
    <xf numFmtId="0" fontId="9" fillId="29" borderId="63" xfId="0" applyFont="1" applyFill="1" applyBorder="1" applyAlignment="1">
      <alignment vertical="top" wrapText="1"/>
    </xf>
    <xf numFmtId="49" fontId="9" fillId="29" borderId="15" xfId="0" applyNumberFormat="1" applyFont="1" applyFill="1" applyBorder="1" applyAlignment="1">
      <alignment horizontal="left" vertical="top" wrapText="1"/>
    </xf>
    <xf numFmtId="0" fontId="9" fillId="29" borderId="15" xfId="0" applyNumberFormat="1" applyFont="1" applyFill="1" applyBorder="1" applyAlignment="1">
      <alignment vertical="top" wrapText="1"/>
    </xf>
    <xf numFmtId="0" fontId="0" fillId="29" borderId="49" xfId="0" applyFill="1" applyBorder="1" applyAlignment="1">
      <alignment vertical="top" wrapText="1"/>
    </xf>
    <xf numFmtId="0" fontId="0" fillId="0" borderId="63" xfId="0" applyBorder="1" applyAlignment="1"/>
    <xf numFmtId="38" fontId="1" fillId="29" borderId="16" xfId="0" applyNumberFormat="1" applyFont="1" applyFill="1" applyBorder="1" applyAlignment="1">
      <alignment vertical="top"/>
    </xf>
    <xf numFmtId="0" fontId="0" fillId="29" borderId="0" xfId="0" applyFill="1" applyAlignment="1">
      <alignment vertical="top"/>
    </xf>
    <xf numFmtId="0" fontId="0" fillId="29" borderId="0" xfId="0" applyNumberFormat="1" applyFill="1" applyBorder="1" applyAlignment="1">
      <alignment horizontal="center" vertical="top"/>
    </xf>
    <xf numFmtId="0" fontId="0" fillId="29" borderId="0" xfId="0" applyFill="1" applyBorder="1" applyAlignment="1">
      <alignment horizontal="center" vertical="top"/>
    </xf>
    <xf numFmtId="38" fontId="1" fillId="29" borderId="0" xfId="0" applyNumberFormat="1" applyFont="1" applyFill="1" applyBorder="1" applyAlignment="1">
      <alignment vertical="top"/>
    </xf>
    <xf numFmtId="0" fontId="0" fillId="29" borderId="13" xfId="0" applyFill="1" applyBorder="1" applyAlignment="1">
      <alignment vertical="top"/>
    </xf>
    <xf numFmtId="0" fontId="9" fillId="29" borderId="0" xfId="0" applyFont="1" applyFill="1" applyBorder="1" applyAlignment="1">
      <alignment vertical="top" wrapText="1"/>
    </xf>
    <xf numFmtId="0" fontId="0" fillId="29" borderId="63" xfId="0" applyFill="1" applyBorder="1" applyAlignment="1"/>
    <xf numFmtId="0" fontId="1" fillId="29" borderId="0" xfId="0" applyFont="1" applyFill="1" applyBorder="1" applyAlignment="1">
      <alignment vertical="top"/>
    </xf>
    <xf numFmtId="0" fontId="1" fillId="29" borderId="67" xfId="0" applyFont="1" applyFill="1" applyBorder="1" applyAlignment="1">
      <alignment vertical="top" wrapText="1"/>
    </xf>
    <xf numFmtId="0" fontId="1" fillId="29" borderId="45" xfId="0" applyFont="1" applyFill="1" applyBorder="1" applyAlignment="1"/>
    <xf numFmtId="38" fontId="1" fillId="29" borderId="39" xfId="0" applyNumberFormat="1" applyFont="1" applyFill="1" applyBorder="1" applyAlignment="1">
      <alignment vertical="top"/>
    </xf>
    <xf numFmtId="0" fontId="1" fillId="29" borderId="0" xfId="0" applyFont="1" applyFill="1" applyAlignment="1">
      <alignment vertical="top"/>
    </xf>
    <xf numFmtId="0" fontId="0" fillId="29" borderId="68" xfId="0" applyFill="1" applyBorder="1" applyAlignment="1">
      <alignment vertical="top" wrapText="1"/>
    </xf>
    <xf numFmtId="0" fontId="0" fillId="29" borderId="69" xfId="0" applyFill="1" applyBorder="1" applyAlignment="1"/>
    <xf numFmtId="38" fontId="1" fillId="29" borderId="38" xfId="0" applyNumberFormat="1" applyFont="1" applyFill="1" applyBorder="1" applyAlignment="1">
      <alignment vertical="top"/>
    </xf>
    <xf numFmtId="0" fontId="9" fillId="29" borderId="0" xfId="0" applyFont="1" applyFill="1" applyBorder="1" applyAlignment="1">
      <alignment vertical="top"/>
    </xf>
    <xf numFmtId="0" fontId="9" fillId="29" borderId="0" xfId="0" applyFont="1" applyFill="1" applyBorder="1" applyAlignment="1">
      <alignment horizontal="left"/>
    </xf>
    <xf numFmtId="0" fontId="9" fillId="29" borderId="0" xfId="0" applyNumberFormat="1" applyFont="1" applyFill="1" applyBorder="1" applyAlignment="1">
      <alignment horizontal="left" vertical="top"/>
    </xf>
    <xf numFmtId="0" fontId="9" fillId="29" borderId="49" xfId="0" applyFont="1" applyFill="1" applyBorder="1" applyAlignment="1">
      <alignment vertical="top"/>
    </xf>
    <xf numFmtId="0" fontId="9" fillId="29" borderId="63" xfId="0" applyFont="1" applyFill="1" applyBorder="1" applyAlignment="1">
      <alignment horizontal="left"/>
    </xf>
    <xf numFmtId="0" fontId="9" fillId="29" borderId="43" xfId="0" applyFont="1" applyFill="1" applyBorder="1" applyAlignment="1">
      <alignment vertical="top" wrapText="1"/>
    </xf>
    <xf numFmtId="0" fontId="0" fillId="29" borderId="63" xfId="0" applyFill="1" applyBorder="1" applyAlignment="1">
      <alignment vertical="top"/>
    </xf>
    <xf numFmtId="0" fontId="0" fillId="0" borderId="45" xfId="0" applyBorder="1" applyAlignment="1"/>
    <xf numFmtId="0" fontId="0" fillId="29" borderId="44" xfId="0" applyNumberFormat="1" applyFill="1" applyBorder="1" applyAlignment="1">
      <alignment horizontal="center" vertical="top"/>
    </xf>
    <xf numFmtId="0" fontId="0" fillId="29" borderId="45" xfId="0" applyFill="1" applyBorder="1" applyAlignment="1">
      <alignment vertical="top"/>
    </xf>
    <xf numFmtId="0" fontId="0" fillId="29" borderId="36" xfId="0" applyFill="1" applyBorder="1" applyAlignment="1">
      <alignment vertical="top"/>
    </xf>
    <xf numFmtId="0" fontId="0" fillId="29" borderId="35" xfId="0" applyFill="1" applyBorder="1" applyAlignment="1">
      <alignment horizontal="center" vertical="top"/>
    </xf>
    <xf numFmtId="0" fontId="0" fillId="29" borderId="35" xfId="0" applyNumberFormat="1" applyFill="1" applyBorder="1" applyAlignment="1">
      <alignment horizontal="center" vertical="top"/>
    </xf>
    <xf numFmtId="0" fontId="0" fillId="29" borderId="70" xfId="0" applyFill="1" applyBorder="1" applyAlignment="1">
      <alignment vertical="top"/>
    </xf>
    <xf numFmtId="0" fontId="0" fillId="29" borderId="62" xfId="0" applyFill="1" applyBorder="1" applyAlignment="1">
      <alignment vertical="top"/>
    </xf>
    <xf numFmtId="0" fontId="0" fillId="29" borderId="41" xfId="0" applyFill="1" applyBorder="1" applyAlignment="1">
      <alignment vertical="top"/>
    </xf>
    <xf numFmtId="0" fontId="0" fillId="0" borderId="69" xfId="0" applyBorder="1" applyAlignment="1"/>
    <xf numFmtId="0" fontId="0" fillId="29" borderId="69" xfId="0" applyFill="1" applyBorder="1" applyAlignment="1">
      <alignment vertical="top"/>
    </xf>
    <xf numFmtId="0" fontId="0" fillId="29" borderId="69" xfId="0" applyFill="1" applyBorder="1" applyAlignment="1">
      <alignment horizontal="center" vertical="top"/>
    </xf>
    <xf numFmtId="6" fontId="32" fillId="29" borderId="42" xfId="0" applyNumberFormat="1" applyFont="1" applyFill="1" applyBorder="1" applyAlignment="1">
      <alignment vertical="top"/>
    </xf>
    <xf numFmtId="0" fontId="0" fillId="29" borderId="71" xfId="0" applyFill="1" applyBorder="1" applyAlignment="1">
      <alignment vertical="top"/>
    </xf>
    <xf numFmtId="0" fontId="33" fillId="25" borderId="53" xfId="0" applyFont="1" applyFill="1" applyBorder="1" applyAlignment="1">
      <alignment horizontal="center" vertical="top"/>
    </xf>
    <xf numFmtId="0" fontId="33" fillId="29" borderId="0" xfId="0" applyFont="1" applyFill="1" applyBorder="1" applyAlignment="1">
      <alignment horizontal="center" vertical="top"/>
    </xf>
    <xf numFmtId="0" fontId="8" fillId="25" borderId="41" xfId="0" applyFont="1" applyFill="1" applyBorder="1" applyAlignment="1">
      <alignment horizontal="center" vertical="top"/>
    </xf>
    <xf numFmtId="0" fontId="8" fillId="29" borderId="0" xfId="0" applyFont="1" applyFill="1" applyBorder="1" applyAlignment="1">
      <alignment horizontal="center" vertical="top"/>
    </xf>
    <xf numFmtId="0" fontId="32" fillId="29" borderId="0" xfId="0" applyFont="1" applyFill="1" applyAlignment="1">
      <alignment vertical="top"/>
    </xf>
    <xf numFmtId="0" fontId="8" fillId="29" borderId="0" xfId="0" applyFont="1" applyFill="1" applyAlignment="1">
      <alignment vertical="top"/>
    </xf>
    <xf numFmtId="0" fontId="10" fillId="29" borderId="0" xfId="0" applyFont="1" applyFill="1" applyAlignment="1">
      <alignment vertical="top"/>
    </xf>
    <xf numFmtId="0" fontId="8" fillId="25" borderId="41" xfId="0" applyFont="1" applyFill="1" applyBorder="1" applyAlignment="1">
      <alignment vertical="top"/>
    </xf>
    <xf numFmtId="0" fontId="8" fillId="29" borderId="0" xfId="0" applyFont="1" applyFill="1" applyBorder="1" applyAlignment="1">
      <alignment vertical="top"/>
    </xf>
    <xf numFmtId="0" fontId="9" fillId="29" borderId="0" xfId="0" applyFont="1" applyFill="1" applyAlignment="1">
      <alignment vertical="top" wrapText="1"/>
    </xf>
    <xf numFmtId="0" fontId="8" fillId="25" borderId="41" xfId="0" applyFont="1" applyFill="1" applyBorder="1" applyAlignment="1">
      <alignment vertical="top" wrapText="1"/>
    </xf>
    <xf numFmtId="0" fontId="8" fillId="29" borderId="0" xfId="0" applyFont="1" applyFill="1" applyBorder="1" applyAlignment="1">
      <alignment vertical="top" wrapText="1"/>
    </xf>
    <xf numFmtId="0" fontId="9" fillId="29" borderId="72" xfId="0" applyFont="1" applyFill="1" applyBorder="1" applyAlignment="1">
      <alignment vertical="top" wrapText="1"/>
    </xf>
    <xf numFmtId="0" fontId="0" fillId="29" borderId="50" xfId="0" applyFill="1" applyBorder="1" applyAlignment="1">
      <alignment vertical="top"/>
    </xf>
    <xf numFmtId="3" fontId="0" fillId="29" borderId="39" xfId="0" applyNumberFormat="1" applyFill="1" applyBorder="1" applyAlignment="1">
      <alignment vertical="top"/>
    </xf>
    <xf numFmtId="0" fontId="0" fillId="29" borderId="34" xfId="0" applyFill="1" applyBorder="1" applyAlignment="1">
      <alignment vertical="top"/>
    </xf>
    <xf numFmtId="3" fontId="0" fillId="29" borderId="20" xfId="0" applyNumberFormat="1" applyFill="1" applyBorder="1" applyAlignment="1">
      <alignment vertical="top"/>
    </xf>
    <xf numFmtId="0" fontId="8" fillId="25" borderId="64" xfId="0" applyFont="1" applyFill="1" applyBorder="1" applyAlignment="1">
      <alignment vertical="top"/>
    </xf>
    <xf numFmtId="0" fontId="0" fillId="29" borderId="54" xfId="0" applyFill="1" applyBorder="1" applyAlignment="1">
      <alignment vertical="top" wrapText="1"/>
    </xf>
    <xf numFmtId="0" fontId="0" fillId="29" borderId="73" xfId="0" applyFill="1" applyBorder="1" applyAlignment="1">
      <alignment vertical="top"/>
    </xf>
    <xf numFmtId="3" fontId="0" fillId="29" borderId="21" xfId="0" applyNumberFormat="1" applyFill="1" applyBorder="1" applyAlignment="1">
      <alignment vertical="top"/>
    </xf>
    <xf numFmtId="0" fontId="8" fillId="29" borderId="13" xfId="0" applyFont="1" applyFill="1" applyBorder="1" applyAlignment="1">
      <alignment vertical="top"/>
    </xf>
    <xf numFmtId="0" fontId="8" fillId="29" borderId="74" xfId="0" applyFont="1" applyFill="1" applyBorder="1" applyAlignment="1">
      <alignment vertical="top"/>
    </xf>
    <xf numFmtId="165" fontId="32" fillId="29" borderId="0" xfId="0" applyNumberFormat="1" applyFont="1" applyFill="1" applyAlignment="1">
      <alignment vertical="top"/>
    </xf>
    <xf numFmtId="0" fontId="30" fillId="29" borderId="14" xfId="0" applyFont="1" applyFill="1" applyBorder="1" applyAlignment="1">
      <alignment vertical="top" wrapText="1"/>
    </xf>
    <xf numFmtId="0" fontId="30" fillId="29" borderId="15" xfId="0" applyFont="1" applyFill="1" applyBorder="1" applyAlignment="1">
      <alignment vertical="top"/>
    </xf>
    <xf numFmtId="0" fontId="30" fillId="25" borderId="15" xfId="0" applyFont="1" applyFill="1" applyBorder="1" applyAlignment="1">
      <alignment vertical="top" wrapText="1"/>
    </xf>
    <xf numFmtId="0" fontId="30" fillId="29" borderId="0" xfId="0" applyFont="1" applyFill="1" applyAlignment="1">
      <alignment vertical="top"/>
    </xf>
    <xf numFmtId="3" fontId="0" fillId="29" borderId="23" xfId="0" applyNumberFormat="1" applyFill="1" applyBorder="1" applyAlignment="1">
      <alignment horizontal="right" vertical="top"/>
    </xf>
    <xf numFmtId="3" fontId="0" fillId="29" borderId="19" xfId="0" applyNumberFormat="1" applyFill="1" applyBorder="1" applyAlignment="1">
      <alignment horizontal="right" vertical="top"/>
    </xf>
    <xf numFmtId="3" fontId="0" fillId="29" borderId="22" xfId="0" applyNumberFormat="1" applyFill="1" applyBorder="1" applyAlignment="1">
      <alignment horizontal="right" vertical="top"/>
    </xf>
    <xf numFmtId="0" fontId="0" fillId="29" borderId="75" xfId="0" applyFill="1" applyBorder="1" applyAlignment="1">
      <alignment vertical="top"/>
    </xf>
    <xf numFmtId="3" fontId="0" fillId="29" borderId="30" xfId="0" applyNumberFormat="1" applyFill="1" applyBorder="1" applyAlignment="1">
      <alignment horizontal="right" vertical="top"/>
    </xf>
    <xf numFmtId="0" fontId="0" fillId="29" borderId="51" xfId="0" applyFill="1" applyBorder="1" applyAlignment="1">
      <alignment vertical="top"/>
    </xf>
    <xf numFmtId="0" fontId="34" fillId="26" borderId="23" xfId="0" applyFont="1" applyFill="1" applyBorder="1" applyAlignment="1">
      <alignment horizontal="center" vertical="top" wrapText="1"/>
    </xf>
    <xf numFmtId="0" fontId="34" fillId="26" borderId="19" xfId="0" applyNumberFormat="1" applyFont="1" applyFill="1" applyBorder="1" applyAlignment="1">
      <alignment horizontal="center" vertical="top"/>
    </xf>
    <xf numFmtId="0" fontId="34" fillId="26" borderId="31" xfId="0" applyNumberFormat="1" applyFont="1" applyFill="1" applyBorder="1" applyAlignment="1">
      <alignment horizontal="center" vertical="top"/>
    </xf>
    <xf numFmtId="0" fontId="34" fillId="26" borderId="30" xfId="0" applyNumberFormat="1" applyFont="1" applyFill="1" applyBorder="1" applyAlignment="1">
      <alignment horizontal="center" vertical="top"/>
    </xf>
    <xf numFmtId="0" fontId="34" fillId="26" borderId="19" xfId="0" applyFont="1" applyFill="1" applyBorder="1" applyAlignment="1">
      <alignment horizontal="center" vertical="top"/>
    </xf>
    <xf numFmtId="0" fontId="34" fillId="26" borderId="31" xfId="0" applyFont="1" applyFill="1" applyBorder="1" applyAlignment="1">
      <alignment horizontal="center" vertical="top"/>
    </xf>
    <xf numFmtId="0" fontId="34" fillId="26" borderId="30" xfId="0" applyFont="1" applyFill="1" applyBorder="1" applyAlignment="1">
      <alignment horizontal="center" vertical="top"/>
    </xf>
    <xf numFmtId="0" fontId="34" fillId="26" borderId="15" xfId="0" applyFont="1" applyFill="1" applyBorder="1" applyAlignment="1">
      <alignment horizontal="center" vertical="top"/>
    </xf>
    <xf numFmtId="0" fontId="34" fillId="26" borderId="23" xfId="0" applyFont="1" applyFill="1" applyBorder="1" applyAlignment="1">
      <alignment horizontal="center" vertical="top"/>
    </xf>
    <xf numFmtId="0" fontId="34" fillId="26" borderId="62" xfId="0" applyFont="1" applyFill="1" applyBorder="1" applyAlignment="1">
      <alignment horizontal="center" vertical="top"/>
    </xf>
    <xf numFmtId="0" fontId="34" fillId="26" borderId="22" xfId="0" applyFont="1" applyFill="1" applyBorder="1" applyAlignment="1">
      <alignment horizontal="center" vertical="top"/>
    </xf>
    <xf numFmtId="0" fontId="0" fillId="29" borderId="23" xfId="0" applyFill="1" applyBorder="1" applyAlignment="1">
      <alignment horizontal="center" vertical="top"/>
    </xf>
    <xf numFmtId="0" fontId="0" fillId="29" borderId="19" xfId="0" applyFill="1" applyBorder="1" applyAlignment="1">
      <alignment horizontal="center" vertical="top"/>
    </xf>
    <xf numFmtId="0" fontId="0" fillId="29" borderId="22" xfId="0" applyFill="1" applyBorder="1" applyAlignment="1">
      <alignment horizontal="center" vertical="top"/>
    </xf>
    <xf numFmtId="0" fontId="0" fillId="29" borderId="30" xfId="0" applyFill="1" applyBorder="1" applyAlignment="1">
      <alignment horizontal="center" vertical="top"/>
    </xf>
    <xf numFmtId="0" fontId="1" fillId="29" borderId="23" xfId="0" applyNumberFormat="1" applyFont="1" applyFill="1" applyBorder="1" applyAlignment="1">
      <alignment horizontal="center" vertical="top"/>
    </xf>
    <xf numFmtId="0" fontId="1" fillId="29" borderId="23" xfId="0" applyFont="1" applyFill="1" applyBorder="1" applyAlignment="1">
      <alignment horizontal="center" vertical="top"/>
    </xf>
    <xf numFmtId="0" fontId="0" fillId="29" borderId="15" xfId="0" applyNumberFormat="1" applyFill="1" applyBorder="1" applyAlignment="1">
      <alignment horizontal="center" vertical="top"/>
    </xf>
    <xf numFmtId="0" fontId="0" fillId="29" borderId="15" xfId="0" applyFill="1" applyBorder="1" applyAlignment="1">
      <alignment horizontal="center" vertical="top"/>
    </xf>
    <xf numFmtId="0" fontId="0" fillId="29" borderId="23" xfId="0" applyFill="1" applyBorder="1" applyAlignment="1">
      <alignment horizontal="center" vertical="top" wrapText="1"/>
    </xf>
    <xf numFmtId="0" fontId="0" fillId="29" borderId="31" xfId="0" applyFill="1" applyBorder="1" applyAlignment="1">
      <alignment horizontal="center" vertical="top"/>
    </xf>
    <xf numFmtId="4" fontId="2" fillId="0" borderId="20" xfId="0" applyNumberFormat="1" applyFont="1" applyBorder="1" applyAlignment="1">
      <alignment vertical="center"/>
    </xf>
    <xf numFmtId="4" fontId="2" fillId="0" borderId="34" xfId="0" applyNumberFormat="1" applyFont="1" applyBorder="1" applyAlignment="1">
      <alignment vertical="center"/>
    </xf>
    <xf numFmtId="4" fontId="15" fillId="0" borderId="34" xfId="0" applyNumberFormat="1" applyFont="1" applyBorder="1" applyAlignment="1">
      <alignment vertical="center"/>
    </xf>
    <xf numFmtId="4" fontId="2" fillId="0" borderId="19" xfId="0" applyNumberFormat="1" applyFont="1" applyBorder="1" applyAlignment="1">
      <alignment vertical="center"/>
    </xf>
    <xf numFmtId="4" fontId="2" fillId="0" borderId="18" xfId="0" applyNumberFormat="1" applyFont="1" applyBorder="1" applyAlignment="1">
      <alignment vertical="center"/>
    </xf>
    <xf numFmtId="4" fontId="15" fillId="0" borderId="20" xfId="0" applyNumberFormat="1" applyFont="1" applyBorder="1" applyAlignment="1">
      <alignment vertical="center"/>
    </xf>
    <xf numFmtId="4" fontId="2" fillId="26" borderId="37" xfId="0" applyNumberFormat="1" applyFont="1" applyFill="1" applyBorder="1" applyAlignment="1">
      <alignment vertical="center"/>
    </xf>
    <xf numFmtId="4" fontId="2" fillId="27" borderId="28" xfId="0" applyNumberFormat="1" applyFont="1" applyFill="1" applyBorder="1" applyAlignment="1">
      <alignment vertical="center"/>
    </xf>
    <xf numFmtId="0" fontId="0" fillId="0" borderId="50" xfId="0" applyBorder="1" applyAlignment="1">
      <alignment vertical="top"/>
    </xf>
    <xf numFmtId="0" fontId="34" fillId="29" borderId="12" xfId="0" applyFont="1" applyFill="1" applyBorder="1" applyAlignment="1">
      <alignment horizontal="center" vertical="top"/>
    </xf>
    <xf numFmtId="0" fontId="0" fillId="0" borderId="57" xfId="0" applyBorder="1" applyAlignment="1">
      <alignment vertical="top"/>
    </xf>
    <xf numFmtId="0" fontId="34" fillId="29" borderId="36" xfId="0" applyFont="1" applyFill="1" applyBorder="1" applyAlignment="1">
      <alignment horizontal="center" vertical="top"/>
    </xf>
    <xf numFmtId="0" fontId="0" fillId="0" borderId="34" xfId="0" applyBorder="1" applyAlignment="1">
      <alignment vertical="top"/>
    </xf>
    <xf numFmtId="0" fontId="34" fillId="29" borderId="45" xfId="0" applyFont="1" applyFill="1" applyBorder="1" applyAlignment="1">
      <alignment horizontal="center" vertical="top"/>
    </xf>
    <xf numFmtId="0" fontId="34" fillId="29" borderId="70" xfId="0" applyFont="1" applyFill="1" applyBorder="1" applyAlignment="1">
      <alignment horizontal="center" vertical="top"/>
    </xf>
    <xf numFmtId="0" fontId="34" fillId="29" borderId="69" xfId="0" applyFont="1" applyFill="1" applyBorder="1" applyAlignment="1">
      <alignment horizontal="center" vertical="top"/>
    </xf>
    <xf numFmtId="0" fontId="10" fillId="29" borderId="0" xfId="0" applyFont="1" applyFill="1"/>
    <xf numFmtId="0" fontId="0" fillId="29" borderId="49" xfId="0" applyFill="1" applyBorder="1" applyAlignment="1">
      <alignment vertical="top"/>
    </xf>
    <xf numFmtId="0" fontId="0" fillId="29" borderId="67" xfId="0" applyFill="1" applyBorder="1" applyAlignment="1">
      <alignment vertical="top"/>
    </xf>
    <xf numFmtId="0" fontId="0" fillId="29" borderId="76" xfId="0" applyFill="1" applyBorder="1" applyAlignment="1">
      <alignment vertical="top"/>
    </xf>
    <xf numFmtId="0" fontId="0" fillId="0" borderId="62" xfId="0" applyBorder="1" applyAlignment="1"/>
    <xf numFmtId="0" fontId="0" fillId="29" borderId="34" xfId="0" applyNumberFormat="1" applyFill="1" applyBorder="1" applyAlignment="1">
      <alignment horizontal="center" vertical="top"/>
    </xf>
    <xf numFmtId="0" fontId="0" fillId="29" borderId="73" xfId="0" applyNumberFormat="1" applyFill="1" applyBorder="1" applyAlignment="1">
      <alignment horizontal="center" vertical="top"/>
    </xf>
    <xf numFmtId="0" fontId="0" fillId="29" borderId="74" xfId="0" applyFill="1" applyBorder="1" applyAlignment="1">
      <alignment vertical="top"/>
    </xf>
    <xf numFmtId="0" fontId="2" fillId="0" borderId="35" xfId="0" applyFont="1" applyBorder="1" applyAlignment="1">
      <alignment vertical="center" wrapText="1"/>
    </xf>
    <xf numFmtId="0" fontId="2" fillId="0" borderId="31" xfId="0" applyFont="1" applyBorder="1" applyAlignment="1">
      <alignment wrapText="1"/>
    </xf>
    <xf numFmtId="0" fontId="3" fillId="28" borderId="14" xfId="0" applyFont="1" applyFill="1" applyBorder="1"/>
    <xf numFmtId="0" fontId="3" fillId="28" borderId="72" xfId="0" applyFont="1" applyFill="1" applyBorder="1"/>
    <xf numFmtId="0" fontId="3" fillId="28" borderId="43" xfId="0" applyFont="1" applyFill="1" applyBorder="1" applyAlignment="1">
      <alignment wrapText="1"/>
    </xf>
    <xf numFmtId="0" fontId="3" fillId="28" borderId="63" xfId="0" applyFont="1" applyFill="1" applyBorder="1"/>
    <xf numFmtId="0" fontId="3" fillId="28" borderId="16" xfId="0" applyFont="1" applyFill="1" applyBorder="1"/>
    <xf numFmtId="0" fontId="29" fillId="27" borderId="53" xfId="0" applyFont="1" applyFill="1" applyBorder="1" applyAlignment="1">
      <alignment horizontal="center"/>
    </xf>
    <xf numFmtId="0" fontId="1" fillId="27" borderId="41" xfId="0" applyFont="1" applyFill="1" applyBorder="1" applyAlignment="1">
      <alignment horizontal="center"/>
    </xf>
    <xf numFmtId="0" fontId="0" fillId="27" borderId="41" xfId="0" applyFill="1" applyBorder="1"/>
    <xf numFmtId="0" fontId="0" fillId="27" borderId="41" xfId="0" applyFill="1" applyBorder="1" applyAlignment="1">
      <alignment vertical="top" wrapText="1"/>
    </xf>
    <xf numFmtId="0" fontId="0" fillId="27" borderId="41" xfId="0" applyFill="1" applyBorder="1" applyAlignment="1">
      <alignment vertical="top"/>
    </xf>
    <xf numFmtId="0" fontId="1" fillId="27" borderId="41" xfId="0" applyFont="1" applyFill="1" applyBorder="1" applyAlignment="1">
      <alignment vertical="top"/>
    </xf>
    <xf numFmtId="0" fontId="0" fillId="27" borderId="64" xfId="0" applyFill="1" applyBorder="1" applyAlignment="1">
      <alignment vertical="top"/>
    </xf>
    <xf numFmtId="0" fontId="29" fillId="27" borderId="53" xfId="0" applyFont="1" applyFill="1" applyBorder="1" applyAlignment="1">
      <alignment horizontal="center" vertical="top"/>
    </xf>
    <xf numFmtId="0" fontId="1" fillId="27" borderId="41" xfId="0" applyFont="1" applyFill="1" applyBorder="1" applyAlignment="1">
      <alignment horizontal="center" vertical="top"/>
    </xf>
    <xf numFmtId="0" fontId="9" fillId="26" borderId="0" xfId="0" applyFont="1" applyFill="1"/>
    <xf numFmtId="0" fontId="13" fillId="25" borderId="19" xfId="0" applyFont="1" applyFill="1" applyBorder="1" applyAlignment="1">
      <alignment horizontal="center" vertical="center" wrapText="1"/>
    </xf>
    <xf numFmtId="2" fontId="13" fillId="0" borderId="19" xfId="0" applyNumberFormat="1" applyFont="1" applyBorder="1" applyAlignment="1">
      <alignment vertical="center"/>
    </xf>
    <xf numFmtId="0" fontId="35" fillId="0" borderId="0" xfId="0" applyFont="1"/>
    <xf numFmtId="0" fontId="25" fillId="0" borderId="0" xfId="0" applyFont="1"/>
    <xf numFmtId="0" fontId="25" fillId="29" borderId="0" xfId="0" applyFont="1" applyFill="1" applyBorder="1" applyAlignment="1">
      <alignment vertical="top"/>
    </xf>
    <xf numFmtId="2" fontId="0" fillId="0" borderId="0" xfId="0" applyNumberFormat="1"/>
    <xf numFmtId="2" fontId="2" fillId="0" borderId="0" xfId="0" applyNumberFormat="1" applyFont="1" applyBorder="1" applyAlignment="1">
      <alignment horizontal="center" vertical="center"/>
    </xf>
    <xf numFmtId="2" fontId="2" fillId="0" borderId="17" xfId="0" applyNumberFormat="1" applyFont="1" applyBorder="1" applyAlignment="1">
      <alignment horizontal="center" vertical="center" wrapText="1"/>
    </xf>
    <xf numFmtId="2" fontId="2" fillId="0" borderId="23" xfId="0" applyNumberFormat="1" applyFont="1" applyBorder="1" applyAlignment="1">
      <alignment horizontal="center" vertical="center" wrapText="1"/>
    </xf>
    <xf numFmtId="2" fontId="2" fillId="0" borderId="19" xfId="0" applyNumberFormat="1" applyFont="1" applyBorder="1" applyAlignment="1">
      <alignment horizontal="center" vertical="center" wrapText="1"/>
    </xf>
    <xf numFmtId="2" fontId="2" fillId="0" borderId="31" xfId="0" applyNumberFormat="1" applyFont="1" applyBorder="1" applyAlignment="1">
      <alignment horizontal="center" vertical="center"/>
    </xf>
    <xf numFmtId="2" fontId="2" fillId="0" borderId="23" xfId="0" applyNumberFormat="1" applyFont="1" applyBorder="1" applyAlignment="1">
      <alignment horizontal="center" vertical="center"/>
    </xf>
    <xf numFmtId="2" fontId="2" fillId="0" borderId="31" xfId="0" applyNumberFormat="1" applyFont="1" applyBorder="1" applyAlignment="1">
      <alignment horizontal="center" vertical="center" wrapText="1"/>
    </xf>
    <xf numFmtId="2" fontId="2" fillId="26" borderId="43" xfId="0" applyNumberFormat="1" applyFont="1" applyFill="1" applyBorder="1" applyAlignment="1">
      <alignment horizontal="center" vertical="center" wrapText="1"/>
    </xf>
    <xf numFmtId="2" fontId="2" fillId="26" borderId="15" xfId="0" applyNumberFormat="1" applyFont="1" applyFill="1" applyBorder="1" applyAlignment="1">
      <alignment horizontal="center" vertical="center" wrapText="1"/>
    </xf>
    <xf numFmtId="2" fontId="2" fillId="0" borderId="22" xfId="0" applyNumberFormat="1" applyFont="1" applyBorder="1" applyAlignment="1">
      <alignment horizontal="center" vertical="center" wrapText="1"/>
    </xf>
    <xf numFmtId="2" fontId="2" fillId="0" borderId="30" xfId="0" applyNumberFormat="1" applyFont="1" applyBorder="1" applyAlignment="1">
      <alignment horizontal="center" vertical="center" wrapText="1"/>
    </xf>
    <xf numFmtId="2" fontId="0" fillId="0" borderId="30" xfId="0" applyNumberFormat="1" applyBorder="1" applyAlignment="1">
      <alignment vertical="center"/>
    </xf>
    <xf numFmtId="2" fontId="2" fillId="0" borderId="30" xfId="0" applyNumberFormat="1" applyFont="1" applyBorder="1" applyAlignment="1">
      <alignment horizontal="center" vertical="center"/>
    </xf>
    <xf numFmtId="2" fontId="2" fillId="0" borderId="37" xfId="0" applyNumberFormat="1" applyFont="1" applyBorder="1" applyAlignment="1">
      <alignment horizontal="center" vertical="center"/>
    </xf>
    <xf numFmtId="2" fontId="2" fillId="0" borderId="37" xfId="0" applyNumberFormat="1" applyFont="1" applyBorder="1" applyAlignment="1">
      <alignment horizontal="center" vertical="center" wrapText="1"/>
    </xf>
    <xf numFmtId="2" fontId="2" fillId="0" borderId="17" xfId="0" applyNumberFormat="1" applyFont="1" applyBorder="1" applyAlignment="1">
      <alignment horizontal="center" vertical="center"/>
    </xf>
    <xf numFmtId="2" fontId="2" fillId="0" borderId="19" xfId="0" applyNumberFormat="1" applyFont="1" applyFill="1" applyBorder="1" applyAlignment="1">
      <alignment horizontal="center" vertical="center"/>
    </xf>
    <xf numFmtId="2" fontId="2" fillId="0" borderId="22" xfId="0" applyNumberFormat="1" applyFont="1" applyBorder="1" applyAlignment="1">
      <alignment vertical="center"/>
    </xf>
    <xf numFmtId="2" fontId="15" fillId="0" borderId="19" xfId="0" applyNumberFormat="1" applyFont="1" applyFill="1" applyBorder="1" applyAlignment="1">
      <alignment horizontal="center" vertical="center"/>
    </xf>
    <xf numFmtId="2" fontId="2" fillId="0" borderId="0" xfId="0" applyNumberFormat="1" applyFont="1" applyAlignment="1">
      <alignment vertical="center"/>
    </xf>
    <xf numFmtId="2" fontId="13" fillId="0" borderId="19" xfId="0" applyNumberFormat="1" applyFont="1" applyBorder="1" applyAlignment="1">
      <alignment vertical="center" wrapText="1"/>
    </xf>
    <xf numFmtId="49" fontId="13" fillId="25" borderId="19" xfId="0" applyNumberFormat="1" applyFont="1" applyFill="1" applyBorder="1" applyAlignment="1">
      <alignment horizontal="center" vertical="center"/>
    </xf>
    <xf numFmtId="0" fontId="13" fillId="0" borderId="19" xfId="0" applyFont="1" applyBorder="1" applyAlignment="1">
      <alignment horizontal="center" vertical="center"/>
    </xf>
    <xf numFmtId="0" fontId="13" fillId="25" borderId="19" xfId="0" applyNumberFormat="1" applyFont="1" applyFill="1" applyBorder="1" applyAlignment="1">
      <alignment horizontal="center" vertical="center" wrapText="1"/>
    </xf>
    <xf numFmtId="2" fontId="13" fillId="0" borderId="23" xfId="0" applyNumberFormat="1" applyFont="1" applyBorder="1" applyAlignment="1">
      <alignment vertical="center" wrapText="1"/>
    </xf>
    <xf numFmtId="9" fontId="13" fillId="0" borderId="23" xfId="0" applyNumberFormat="1" applyFont="1" applyBorder="1" applyAlignment="1">
      <alignment horizontal="center" vertical="center"/>
    </xf>
    <xf numFmtId="2" fontId="13" fillId="0" borderId="23" xfId="0" applyNumberFormat="1" applyFont="1" applyBorder="1" applyAlignment="1">
      <alignment vertical="center"/>
    </xf>
    <xf numFmtId="2" fontId="13" fillId="0" borderId="23" xfId="0" applyNumberFormat="1" applyFont="1" applyBorder="1" applyAlignment="1">
      <alignment horizontal="center" vertical="center"/>
    </xf>
    <xf numFmtId="0" fontId="13" fillId="0" borderId="34" xfId="0" applyFont="1" applyBorder="1" applyAlignment="1">
      <alignment vertical="center" wrapText="1"/>
    </xf>
    <xf numFmtId="0" fontId="13" fillId="0" borderId="36" xfId="0" applyFont="1" applyBorder="1" applyAlignment="1">
      <alignment vertical="center" wrapText="1"/>
    </xf>
    <xf numFmtId="9" fontId="13" fillId="0" borderId="19" xfId="0" applyNumberFormat="1" applyFont="1" applyBorder="1" applyAlignment="1">
      <alignment horizontal="center" vertical="center"/>
    </xf>
    <xf numFmtId="3" fontId="13" fillId="25" borderId="19" xfId="0" applyNumberFormat="1" applyFont="1" applyFill="1" applyBorder="1" applyAlignment="1">
      <alignment horizontal="center" vertical="center"/>
    </xf>
    <xf numFmtId="2" fontId="13" fillId="0" borderId="19" xfId="0" applyNumberFormat="1" applyFont="1" applyFill="1" applyBorder="1" applyAlignment="1">
      <alignment vertical="center"/>
    </xf>
    <xf numFmtId="2" fontId="13" fillId="0" borderId="19" xfId="0" applyNumberFormat="1" applyFont="1" applyFill="1" applyBorder="1" applyAlignment="1">
      <alignment horizontal="center" vertical="center"/>
    </xf>
    <xf numFmtId="0" fontId="0" fillId="32" borderId="35" xfId="0" applyFill="1" applyBorder="1" applyAlignment="1">
      <alignment vertical="center"/>
    </xf>
    <xf numFmtId="0" fontId="9" fillId="32" borderId="34" xfId="0" applyFont="1" applyFill="1" applyBorder="1" applyAlignment="1">
      <alignment vertical="center"/>
    </xf>
    <xf numFmtId="0" fontId="0" fillId="32" borderId="44" xfId="0" applyFill="1" applyBorder="1" applyAlignment="1">
      <alignment vertical="center"/>
    </xf>
    <xf numFmtId="0" fontId="9" fillId="32" borderId="50" xfId="0" applyFont="1" applyFill="1" applyBorder="1" applyAlignment="1">
      <alignment vertical="center"/>
    </xf>
    <xf numFmtId="0" fontId="9" fillId="33" borderId="34" xfId="0" applyFont="1" applyFill="1" applyBorder="1" applyAlignment="1">
      <alignment vertical="center"/>
    </xf>
    <xf numFmtId="0" fontId="0" fillId="33" borderId="35" xfId="0" applyFill="1" applyBorder="1" applyAlignment="1">
      <alignment vertical="center"/>
    </xf>
    <xf numFmtId="0" fontId="25" fillId="0" borderId="19" xfId="0" applyFont="1" applyBorder="1" applyAlignment="1">
      <alignment wrapText="1"/>
    </xf>
    <xf numFmtId="0" fontId="8" fillId="0" borderId="19" xfId="0" applyFont="1" applyBorder="1" applyAlignment="1">
      <alignment horizontal="left" vertical="center"/>
    </xf>
    <xf numFmtId="0" fontId="8" fillId="0" borderId="20" xfId="0" applyFont="1" applyBorder="1" applyAlignment="1">
      <alignment horizontal="left" vertical="center"/>
    </xf>
    <xf numFmtId="0" fontId="8" fillId="0" borderId="30" xfId="0" applyFont="1" applyBorder="1" applyAlignment="1">
      <alignment horizontal="left" vertical="center"/>
    </xf>
    <xf numFmtId="0" fontId="8" fillId="0" borderId="21" xfId="0" applyFont="1" applyBorder="1" applyAlignment="1">
      <alignment horizontal="left" vertical="center"/>
    </xf>
    <xf numFmtId="0" fontId="0" fillId="0" borderId="77" xfId="0" applyBorder="1" applyAlignment="1">
      <alignment horizontal="center" vertical="center"/>
    </xf>
    <xf numFmtId="0" fontId="0" fillId="0" borderId="12" xfId="0" applyBorder="1" applyAlignment="1">
      <alignment horizontal="center" vertical="center"/>
    </xf>
    <xf numFmtId="0" fontId="0" fillId="0" borderId="79" xfId="0" applyBorder="1" applyAlignment="1">
      <alignment horizontal="center" vertical="center"/>
    </xf>
    <xf numFmtId="0" fontId="0" fillId="0" borderId="10" xfId="0" applyBorder="1" applyAlignment="1">
      <alignment horizontal="center" vertical="center"/>
    </xf>
    <xf numFmtId="0" fontId="7" fillId="26" borderId="74" xfId="0" applyFont="1" applyFill="1" applyBorder="1" applyAlignment="1">
      <alignment horizontal="center" vertical="center"/>
    </xf>
    <xf numFmtId="0" fontId="7" fillId="26" borderId="71" xfId="0" applyFont="1" applyFill="1" applyBorder="1" applyAlignment="1">
      <alignment horizontal="center" vertical="center"/>
    </xf>
    <xf numFmtId="0" fontId="7" fillId="26" borderId="80" xfId="0" applyFont="1" applyFill="1" applyBorder="1" applyAlignment="1">
      <alignment horizontal="center" vertical="center"/>
    </xf>
    <xf numFmtId="0" fontId="9" fillId="0" borderId="73" xfId="0" applyFont="1" applyBorder="1" applyAlignment="1">
      <alignment horizontal="left" vertical="center"/>
    </xf>
    <xf numFmtId="0" fontId="9" fillId="0" borderId="69" xfId="0" applyFont="1" applyBorder="1" applyAlignment="1">
      <alignment horizontal="left" vertical="center"/>
    </xf>
    <xf numFmtId="0" fontId="0" fillId="0" borderId="19" xfId="0" applyBorder="1" applyAlignment="1">
      <alignment horizontal="center" vertical="center"/>
    </xf>
    <xf numFmtId="0" fontId="9" fillId="0" borderId="59" xfId="0" applyFont="1" applyBorder="1" applyAlignment="1">
      <alignment vertical="center"/>
    </xf>
    <xf numFmtId="0" fontId="9" fillId="0" borderId="19" xfId="0" applyFont="1" applyBorder="1" applyAlignment="1">
      <alignment vertical="center"/>
    </xf>
    <xf numFmtId="0" fontId="9" fillId="0" borderId="19" xfId="0" applyFont="1" applyBorder="1" applyAlignment="1">
      <alignment horizontal="left" vertical="center"/>
    </xf>
    <xf numFmtId="0" fontId="5" fillId="24" borderId="49" xfId="0" applyFont="1" applyFill="1" applyBorder="1" applyAlignment="1">
      <alignment horizontal="center" vertical="center"/>
    </xf>
    <xf numFmtId="0" fontId="6" fillId="24" borderId="43" xfId="0" applyFont="1" applyFill="1" applyBorder="1" applyAlignment="1">
      <alignment horizontal="center" vertical="center"/>
    </xf>
    <xf numFmtId="0" fontId="6" fillId="24" borderId="42" xfId="0" applyFont="1" applyFill="1" applyBorder="1" applyAlignment="1">
      <alignment horizontal="center" vertical="center"/>
    </xf>
    <xf numFmtId="0" fontId="11" fillId="0" borderId="30" xfId="0" applyFont="1" applyBorder="1" applyAlignment="1">
      <alignment horizontal="center" vertical="center"/>
    </xf>
    <xf numFmtId="0" fontId="11" fillId="0" borderId="21" xfId="0" applyFont="1" applyBorder="1" applyAlignment="1">
      <alignment horizontal="center" vertical="center"/>
    </xf>
    <xf numFmtId="0" fontId="11" fillId="0" borderId="54" xfId="0" applyFont="1" applyBorder="1" applyAlignment="1">
      <alignment horizontal="center" vertical="center"/>
    </xf>
    <xf numFmtId="0" fontId="9" fillId="31" borderId="59" xfId="0" applyFont="1" applyFill="1" applyBorder="1" applyAlignment="1">
      <alignment horizontal="left" vertical="center"/>
    </xf>
    <xf numFmtId="0" fontId="9" fillId="31" borderId="19" xfId="0" applyFont="1" applyFill="1" applyBorder="1" applyAlignment="1">
      <alignment horizontal="left" vertical="center"/>
    </xf>
    <xf numFmtId="0" fontId="9" fillId="0" borderId="54" xfId="0" applyFont="1" applyFill="1" applyBorder="1" applyAlignment="1">
      <alignment vertical="center"/>
    </xf>
    <xf numFmtId="0" fontId="9" fillId="0" borderId="30" xfId="0" applyFont="1" applyFill="1" applyBorder="1" applyAlignment="1">
      <alignment vertical="center"/>
    </xf>
    <xf numFmtId="0" fontId="0" fillId="0" borderId="30" xfId="0" applyBorder="1" applyAlignment="1">
      <alignment horizontal="center" vertical="center"/>
    </xf>
    <xf numFmtId="0" fontId="9" fillId="0" borderId="34" xfId="0" applyFont="1" applyBorder="1" applyAlignment="1">
      <alignment horizontal="center" vertical="center" wrapText="1"/>
    </xf>
    <xf numFmtId="0" fontId="9" fillId="0" borderId="36" xfId="0" applyFont="1" applyBorder="1" applyAlignment="1">
      <alignment horizontal="center" vertical="center" wrapText="1"/>
    </xf>
    <xf numFmtId="0" fontId="9" fillId="0" borderId="19" xfId="0" applyFont="1" applyBorder="1" applyAlignment="1">
      <alignment horizontal="center" vertical="center"/>
    </xf>
    <xf numFmtId="0" fontId="9" fillId="0" borderId="59" xfId="0" applyFont="1" applyBorder="1" applyAlignment="1">
      <alignment horizontal="center" vertical="center"/>
    </xf>
    <xf numFmtId="0" fontId="3" fillId="0" borderId="77" xfId="0" applyFont="1" applyBorder="1" applyAlignment="1">
      <alignment horizontal="left" vertical="center"/>
    </xf>
    <xf numFmtId="0" fontId="3" fillId="0" borderId="10" xfId="0" applyFont="1" applyBorder="1" applyAlignment="1">
      <alignment horizontal="left" vertical="center"/>
    </xf>
    <xf numFmtId="0" fontId="3" fillId="0" borderId="11" xfId="0" applyFont="1" applyBorder="1" applyAlignment="1">
      <alignment horizontal="left" vertical="center"/>
    </xf>
    <xf numFmtId="0" fontId="8" fillId="0" borderId="0" xfId="0" applyFont="1" applyAlignment="1">
      <alignment horizontal="center" vertical="center"/>
    </xf>
    <xf numFmtId="0" fontId="9" fillId="0" borderId="20" xfId="0" applyFont="1" applyBorder="1" applyAlignment="1">
      <alignment horizontal="center" vertical="center"/>
    </xf>
    <xf numFmtId="0" fontId="9" fillId="24" borderId="59" xfId="0" applyFont="1" applyFill="1" applyBorder="1" applyAlignment="1">
      <alignment horizontal="left" vertical="center"/>
    </xf>
    <xf numFmtId="0" fontId="9" fillId="24" borderId="19" xfId="0" applyFont="1" applyFill="1" applyBorder="1" applyAlignment="1">
      <alignment horizontal="left" vertical="center"/>
    </xf>
    <xf numFmtId="0" fontId="9" fillId="24" borderId="76" xfId="0" applyFont="1" applyFill="1" applyBorder="1" applyAlignment="1">
      <alignment horizontal="left" vertical="center"/>
    </xf>
    <xf numFmtId="0" fontId="0" fillId="0" borderId="35" xfId="0" applyBorder="1" applyAlignment="1">
      <alignment horizontal="left" vertical="center"/>
    </xf>
    <xf numFmtId="0" fontId="0" fillId="0" borderId="36" xfId="0" applyBorder="1" applyAlignment="1">
      <alignment horizontal="left" vertical="center"/>
    </xf>
    <xf numFmtId="164" fontId="3" fillId="0" borderId="19" xfId="0" applyNumberFormat="1" applyFont="1" applyBorder="1" applyAlignment="1">
      <alignment horizontal="center" vertical="center"/>
    </xf>
    <xf numFmtId="164" fontId="3" fillId="0" borderId="20" xfId="0" applyNumberFormat="1" applyFont="1" applyBorder="1" applyAlignment="1">
      <alignment horizontal="center" vertical="center"/>
    </xf>
    <xf numFmtId="0" fontId="9" fillId="31" borderId="19" xfId="0" applyFont="1" applyFill="1" applyBorder="1" applyAlignment="1">
      <alignment horizontal="center" vertical="center"/>
    </xf>
    <xf numFmtId="0" fontId="9" fillId="31" borderId="20" xfId="0" applyFont="1" applyFill="1" applyBorder="1" applyAlignment="1">
      <alignment horizontal="center" vertical="center"/>
    </xf>
    <xf numFmtId="0" fontId="0" fillId="24" borderId="19" xfId="0" applyFill="1" applyBorder="1" applyAlignment="1">
      <alignment horizontal="left" vertical="center"/>
    </xf>
    <xf numFmtId="0" fontId="0" fillId="0" borderId="20" xfId="0" applyBorder="1" applyAlignment="1">
      <alignment horizontal="center" vertical="center"/>
    </xf>
    <xf numFmtId="0" fontId="4" fillId="0" borderId="0" xfId="0" applyFont="1" applyFill="1" applyAlignment="1">
      <alignment horizontal="left"/>
    </xf>
    <xf numFmtId="0" fontId="0" fillId="0" borderId="0" xfId="0" applyFill="1" applyAlignment="1"/>
    <xf numFmtId="0" fontId="0" fillId="0" borderId="10" xfId="0" applyBorder="1" applyAlignment="1">
      <alignment horizontal="left"/>
    </xf>
    <xf numFmtId="0" fontId="0" fillId="0" borderId="11" xfId="0" applyBorder="1" applyAlignment="1">
      <alignment horizontal="left"/>
    </xf>
    <xf numFmtId="164" fontId="0" fillId="26" borderId="19" xfId="0" applyNumberFormat="1" applyFill="1" applyBorder="1" applyAlignment="1">
      <alignment vertical="center"/>
    </xf>
    <xf numFmtId="0" fontId="0" fillId="26" borderId="19" xfId="0" applyFill="1" applyBorder="1" applyAlignment="1">
      <alignment vertical="center"/>
    </xf>
    <xf numFmtId="165" fontId="9" fillId="30" borderId="49" xfId="0" applyNumberFormat="1" applyFont="1" applyFill="1" applyBorder="1" applyAlignment="1">
      <alignment horizontal="center" vertical="center"/>
    </xf>
    <xf numFmtId="165" fontId="9" fillId="30" borderId="42" xfId="0" applyNumberFormat="1" applyFont="1" applyFill="1" applyBorder="1" applyAlignment="1">
      <alignment horizontal="center" vertical="center"/>
    </xf>
    <xf numFmtId="0" fontId="9" fillId="30" borderId="49" xfId="0" applyFont="1" applyFill="1" applyBorder="1" applyAlignment="1">
      <alignment horizontal="left" vertical="center"/>
    </xf>
    <xf numFmtId="0" fontId="9" fillId="30" borderId="43" xfId="0" applyFont="1" applyFill="1" applyBorder="1" applyAlignment="1">
      <alignment horizontal="left" vertical="center"/>
    </xf>
    <xf numFmtId="0" fontId="9" fillId="0" borderId="78" xfId="0" applyFont="1" applyFill="1" applyBorder="1" applyAlignment="1">
      <alignment horizontal="center" vertical="center"/>
    </xf>
    <xf numFmtId="0" fontId="0" fillId="0" borderId="0" xfId="0" applyFill="1" applyAlignment="1">
      <alignment vertical="center"/>
    </xf>
    <xf numFmtId="0" fontId="0" fillId="0" borderId="71" xfId="0" applyFill="1" applyBorder="1" applyAlignment="1">
      <alignment vertical="center"/>
    </xf>
    <xf numFmtId="165" fontId="9" fillId="32" borderId="34" xfId="0" applyNumberFormat="1" applyFont="1" applyFill="1" applyBorder="1" applyAlignment="1">
      <alignment horizontal="center" vertical="center"/>
    </xf>
    <xf numFmtId="165" fontId="9" fillId="32" borderId="36" xfId="0" applyNumberFormat="1" applyFont="1" applyFill="1" applyBorder="1" applyAlignment="1">
      <alignment horizontal="center" vertical="center"/>
    </xf>
    <xf numFmtId="165" fontId="9" fillId="33" borderId="34" xfId="0" applyNumberFormat="1" applyFont="1" applyFill="1" applyBorder="1" applyAlignment="1">
      <alignment horizontal="center" vertical="center"/>
    </xf>
    <xf numFmtId="165" fontId="9" fillId="33" borderId="36" xfId="0" applyNumberFormat="1" applyFont="1" applyFill="1" applyBorder="1" applyAlignment="1">
      <alignment horizontal="center" vertical="center"/>
    </xf>
    <xf numFmtId="165" fontId="9" fillId="32" borderId="50" xfId="0" applyNumberFormat="1" applyFont="1" applyFill="1" applyBorder="1" applyAlignment="1">
      <alignment horizontal="center" vertical="center"/>
    </xf>
    <xf numFmtId="165" fontId="9" fillId="32" borderId="45" xfId="0" applyNumberFormat="1" applyFont="1" applyFill="1" applyBorder="1" applyAlignment="1">
      <alignment horizontal="center" vertical="center"/>
    </xf>
    <xf numFmtId="164" fontId="3" fillId="0" borderId="30" xfId="0" applyNumberFormat="1" applyFont="1" applyBorder="1" applyAlignment="1">
      <alignment horizontal="center" vertical="center"/>
    </xf>
    <xf numFmtId="0" fontId="3" fillId="0" borderId="21" xfId="0" applyFont="1" applyBorder="1" applyAlignment="1">
      <alignment horizontal="center" vertical="center"/>
    </xf>
    <xf numFmtId="0" fontId="9" fillId="31" borderId="54" xfId="0" applyFont="1" applyFill="1" applyBorder="1" applyAlignment="1">
      <alignment horizontal="left" vertical="center"/>
    </xf>
    <xf numFmtId="0" fontId="9" fillId="31" borderId="30" xfId="0" applyFont="1" applyFill="1" applyBorder="1" applyAlignment="1">
      <alignment horizontal="left" vertical="center"/>
    </xf>
    <xf numFmtId="0" fontId="0" fillId="0" borderId="76" xfId="0" applyBorder="1" applyAlignment="1">
      <alignment horizontal="center" vertical="center"/>
    </xf>
    <xf numFmtId="0" fontId="0" fillId="0" borderId="35" xfId="0" applyBorder="1" applyAlignment="1">
      <alignment horizontal="center" vertical="center"/>
    </xf>
    <xf numFmtId="0" fontId="0" fillId="0" borderId="55" xfId="0" applyBorder="1" applyAlignment="1">
      <alignment horizontal="center" vertical="center"/>
    </xf>
    <xf numFmtId="0" fontId="9" fillId="28" borderId="59" xfId="0" applyFont="1" applyFill="1" applyBorder="1" applyAlignment="1">
      <alignment horizontal="left" vertical="center"/>
    </xf>
    <xf numFmtId="0" fontId="9" fillId="28" borderId="19" xfId="0" applyFont="1" applyFill="1" applyBorder="1" applyAlignment="1">
      <alignment horizontal="left" vertical="center"/>
    </xf>
    <xf numFmtId="0" fontId="9" fillId="0" borderId="76" xfId="0" applyFont="1" applyFill="1" applyBorder="1" applyAlignment="1">
      <alignment horizontal="center" vertical="center"/>
    </xf>
    <xf numFmtId="0" fontId="9" fillId="0" borderId="35" xfId="0" applyFont="1" applyFill="1" applyBorder="1" applyAlignment="1">
      <alignment horizontal="center" vertical="center"/>
    </xf>
    <xf numFmtId="0" fontId="9" fillId="0" borderId="55" xfId="0" applyFont="1" applyFill="1" applyBorder="1" applyAlignment="1">
      <alignment horizontal="center" vertical="center"/>
    </xf>
    <xf numFmtId="0" fontId="3" fillId="0" borderId="20" xfId="0" applyFont="1" applyBorder="1" applyAlignment="1">
      <alignment horizontal="center" vertical="center"/>
    </xf>
    <xf numFmtId="0" fontId="13" fillId="0" borderId="0" xfId="0" applyFont="1" applyFill="1" applyBorder="1" applyAlignment="1">
      <alignment horizontal="left" vertical="center" wrapText="1"/>
    </xf>
    <xf numFmtId="0" fontId="3" fillId="0" borderId="0" xfId="0" applyFont="1" applyFill="1" applyBorder="1" applyAlignment="1">
      <alignment horizontal="left" vertical="center"/>
    </xf>
    <xf numFmtId="0" fontId="2" fillId="0" borderId="31" xfId="0" applyFont="1" applyBorder="1" applyAlignment="1">
      <alignment vertical="center" wrapText="1"/>
    </xf>
    <xf numFmtId="0" fontId="2" fillId="0" borderId="19" xfId="0" applyFont="1" applyBorder="1" applyAlignment="1">
      <alignment vertical="center" wrapText="1"/>
    </xf>
    <xf numFmtId="0" fontId="2" fillId="0" borderId="17" xfId="0" applyFont="1" applyBorder="1" applyAlignment="1">
      <alignment vertical="center" wrapText="1"/>
    </xf>
    <xf numFmtId="0" fontId="12" fillId="27" borderId="49" xfId="0" applyFont="1" applyFill="1" applyBorder="1" applyAlignment="1">
      <alignment horizontal="center" vertical="center"/>
    </xf>
    <xf numFmtId="0" fontId="0" fillId="0" borderId="43" xfId="0" applyBorder="1" applyAlignment="1">
      <alignment vertical="center"/>
    </xf>
    <xf numFmtId="0" fontId="0" fillId="0" borderId="42" xfId="0" applyBorder="1" applyAlignment="1">
      <alignment vertical="center"/>
    </xf>
    <xf numFmtId="0" fontId="2" fillId="26" borderId="15" xfId="0" applyFont="1" applyFill="1" applyBorder="1" applyAlignment="1">
      <alignment vertical="center" wrapText="1"/>
    </xf>
    <xf numFmtId="0" fontId="2" fillId="0" borderId="37" xfId="0" applyFont="1" applyBorder="1" applyAlignment="1">
      <alignment vertical="center" wrapText="1"/>
    </xf>
    <xf numFmtId="0" fontId="13" fillId="0" borderId="24" xfId="0" applyFont="1" applyBorder="1" applyAlignment="1">
      <alignment vertical="top" wrapText="1"/>
    </xf>
    <xf numFmtId="0" fontId="0" fillId="0" borderId="25" xfId="0" applyBorder="1" applyAlignment="1">
      <alignment vertical="top" wrapText="1"/>
    </xf>
    <xf numFmtId="0" fontId="2" fillId="26" borderId="49" xfId="0" applyFont="1" applyFill="1" applyBorder="1" applyAlignment="1">
      <alignment vertical="center" wrapText="1"/>
    </xf>
    <xf numFmtId="0" fontId="2" fillId="0" borderId="43" xfId="0" applyFont="1" applyBorder="1" applyAlignment="1">
      <alignment vertical="center" wrapText="1"/>
    </xf>
    <xf numFmtId="0" fontId="2" fillId="0" borderId="63" xfId="0" applyFont="1" applyBorder="1" applyAlignment="1">
      <alignment vertical="center" wrapText="1"/>
    </xf>
    <xf numFmtId="0" fontId="13" fillId="0" borderId="25" xfId="0" applyFont="1" applyBorder="1" applyAlignment="1">
      <alignment vertical="top" wrapText="1"/>
    </xf>
    <xf numFmtId="0" fontId="2" fillId="0" borderId="23" xfId="0" applyFont="1" applyBorder="1" applyAlignment="1">
      <alignment vertical="center" wrapText="1"/>
    </xf>
    <xf numFmtId="0" fontId="2" fillId="0" borderId="22" xfId="0" applyFont="1" applyBorder="1" applyAlignment="1">
      <alignment vertical="center" wrapText="1"/>
    </xf>
    <xf numFmtId="0" fontId="2" fillId="26" borderId="14" xfId="0" applyFont="1" applyFill="1" applyBorder="1" applyAlignment="1">
      <alignment vertical="top" wrapText="1"/>
    </xf>
    <xf numFmtId="0" fontId="2" fillId="26" borderId="15" xfId="0" applyFont="1" applyFill="1" applyBorder="1" applyAlignment="1">
      <alignment wrapText="1"/>
    </xf>
    <xf numFmtId="0" fontId="2" fillId="0" borderId="15" xfId="0" applyFont="1" applyBorder="1" applyAlignment="1">
      <alignment wrapText="1"/>
    </xf>
    <xf numFmtId="0" fontId="2" fillId="26" borderId="49" xfId="0" applyFont="1" applyFill="1" applyBorder="1" applyAlignment="1">
      <alignment vertical="top" wrapText="1"/>
    </xf>
    <xf numFmtId="0" fontId="2" fillId="0" borderId="43" xfId="0" applyFont="1" applyBorder="1" applyAlignment="1">
      <alignment wrapText="1"/>
    </xf>
    <xf numFmtId="0" fontId="2" fillId="0" borderId="63" xfId="0" applyFont="1" applyBorder="1" applyAlignment="1">
      <alignment wrapText="1"/>
    </xf>
    <xf numFmtId="0" fontId="2" fillId="0" borderId="34" xfId="0" applyFont="1" applyBorder="1" applyAlignment="1">
      <alignment wrapText="1"/>
    </xf>
    <xf numFmtId="0" fontId="2" fillId="0" borderId="36" xfId="0" applyFont="1" applyBorder="1" applyAlignment="1">
      <alignment wrapText="1"/>
    </xf>
    <xf numFmtId="0" fontId="0" fillId="0" borderId="36" xfId="0" applyBorder="1" applyAlignment="1">
      <alignment wrapText="1"/>
    </xf>
    <xf numFmtId="0" fontId="2" fillId="26" borderId="43" xfId="0" applyFont="1" applyFill="1" applyBorder="1" applyAlignment="1">
      <alignment vertical="center" wrapText="1"/>
    </xf>
    <xf numFmtId="0" fontId="2" fillId="0" borderId="61" xfId="0" applyFont="1" applyBorder="1" applyAlignment="1">
      <alignment vertical="center" wrapText="1"/>
    </xf>
    <xf numFmtId="0" fontId="2" fillId="0" borderId="62" xfId="0" applyFont="1" applyBorder="1" applyAlignment="1">
      <alignment vertical="center" wrapText="1"/>
    </xf>
    <xf numFmtId="0" fontId="8" fillId="0" borderId="66" xfId="0" applyFont="1" applyBorder="1" applyAlignment="1">
      <alignment vertical="top" wrapText="1"/>
    </xf>
    <xf numFmtId="0" fontId="3" fillId="24" borderId="49" xfId="0" applyFont="1" applyFill="1" applyBorder="1" applyAlignment="1">
      <alignment horizontal="center" vertical="center"/>
    </xf>
    <xf numFmtId="0" fontId="4" fillId="24" borderId="43" xfId="0" applyFont="1" applyFill="1" applyBorder="1" applyAlignment="1">
      <alignment horizontal="center" vertical="center"/>
    </xf>
    <xf numFmtId="0" fontId="4" fillId="0" borderId="42" xfId="0" applyFont="1" applyBorder="1" applyAlignment="1">
      <alignment vertical="center"/>
    </xf>
    <xf numFmtId="0" fontId="13" fillId="24" borderId="15" xfId="0" applyFont="1" applyFill="1" applyBorder="1" applyAlignment="1">
      <alignment horizontal="center" vertical="center" wrapText="1"/>
    </xf>
    <xf numFmtId="0" fontId="13" fillId="0" borderId="24" xfId="0" applyFont="1" applyBorder="1" applyAlignment="1">
      <alignment horizontal="left" vertical="top" wrapText="1"/>
    </xf>
    <xf numFmtId="0" fontId="8" fillId="0" borderId="25" xfId="0" applyFont="1" applyBorder="1" applyAlignment="1">
      <alignment vertical="top" wrapText="1"/>
    </xf>
    <xf numFmtId="0" fontId="2" fillId="0" borderId="34" xfId="0" applyFont="1" applyBorder="1" applyAlignment="1">
      <alignment vertical="center" wrapText="1"/>
    </xf>
    <xf numFmtId="0" fontId="2" fillId="0" borderId="36" xfId="0" applyFont="1" applyBorder="1" applyAlignment="1">
      <alignment vertical="center" wrapText="1"/>
    </xf>
    <xf numFmtId="0" fontId="0" fillId="26" borderId="49" xfId="0" applyFill="1" applyBorder="1" applyAlignment="1">
      <alignment vertical="center" wrapText="1"/>
    </xf>
    <xf numFmtId="0" fontId="0" fillId="0" borderId="19" xfId="0" applyBorder="1" applyAlignment="1">
      <alignment vertical="center" wrapText="1"/>
    </xf>
    <xf numFmtId="4" fontId="0" fillId="0" borderId="0" xfId="0" applyNumberFormat="1" applyFill="1" applyBorder="1" applyAlignment="1">
      <alignment horizontal="center" vertical="center"/>
    </xf>
    <xf numFmtId="0" fontId="0" fillId="0" borderId="0" xfId="0" applyFill="1" applyBorder="1" applyAlignment="1">
      <alignment horizontal="center" vertical="center"/>
    </xf>
    <xf numFmtId="1" fontId="0" fillId="0" borderId="0" xfId="0" applyNumberFormat="1" applyFill="1" applyBorder="1" applyAlignment="1">
      <alignment horizontal="center" vertical="center"/>
    </xf>
    <xf numFmtId="2" fontId="0" fillId="0" borderId="0" xfId="0" applyNumberFormat="1" applyFill="1" applyBorder="1" applyAlignment="1">
      <alignment horizontal="right" vertical="center"/>
    </xf>
    <xf numFmtId="0" fontId="0" fillId="0" borderId="0" xfId="0" applyFill="1" applyBorder="1" applyAlignment="1">
      <alignment horizontal="right" vertical="center"/>
    </xf>
    <xf numFmtId="0" fontId="0" fillId="0" borderId="0" xfId="0" applyFill="1" applyBorder="1" applyAlignment="1">
      <alignment horizontal="left" vertical="center"/>
    </xf>
    <xf numFmtId="0" fontId="0" fillId="0" borderId="0" xfId="0" applyFill="1" applyBorder="1" applyAlignment="1">
      <alignment vertical="center" wrapText="1"/>
    </xf>
    <xf numFmtId="0" fontId="0" fillId="0" borderId="0" xfId="0" applyFill="1" applyBorder="1" applyAlignment="1">
      <alignment vertical="center"/>
    </xf>
    <xf numFmtId="0" fontId="9" fillId="0" borderId="0" xfId="0" applyFont="1" applyFill="1" applyBorder="1" applyAlignment="1">
      <alignment horizontal="left" vertical="center"/>
    </xf>
    <xf numFmtId="0" fontId="13" fillId="0" borderId="0" xfId="0" applyFont="1" applyFill="1" applyBorder="1" applyAlignment="1">
      <alignment horizontal="center" vertical="center"/>
    </xf>
    <xf numFmtId="2" fontId="0" fillId="0" borderId="0" xfId="0" applyNumberFormat="1" applyFill="1" applyBorder="1" applyAlignment="1">
      <alignment vertical="center"/>
    </xf>
    <xf numFmtId="0" fontId="0" fillId="0" borderId="0" xfId="0" applyFill="1" applyBorder="1" applyAlignment="1">
      <alignment horizontal="left" vertical="center" wrapText="1"/>
    </xf>
    <xf numFmtId="0" fontId="8" fillId="0" borderId="0" xfId="0" applyFont="1" applyFill="1" applyBorder="1" applyAlignment="1">
      <alignment horizontal="center" vertical="center" wrapText="1"/>
    </xf>
    <xf numFmtId="0" fontId="0" fillId="0" borderId="62" xfId="0" applyBorder="1" applyAlignment="1">
      <alignment vertical="center" wrapText="1"/>
    </xf>
    <xf numFmtId="0" fontId="2" fillId="0" borderId="30" xfId="0" applyFont="1" applyBorder="1" applyAlignment="1">
      <alignment vertical="center"/>
    </xf>
    <xf numFmtId="0" fontId="2" fillId="0" borderId="19" xfId="0" applyFont="1" applyFill="1" applyBorder="1" applyAlignment="1">
      <alignment vertical="center" wrapText="1"/>
    </xf>
    <xf numFmtId="0" fontId="2" fillId="24" borderId="15" xfId="0" applyFont="1" applyFill="1" applyBorder="1" applyAlignment="1">
      <alignment horizontal="center" vertical="center" wrapText="1"/>
    </xf>
    <xf numFmtId="0" fontId="5" fillId="0" borderId="0" xfId="0" applyFont="1" applyFill="1" applyBorder="1" applyAlignment="1">
      <alignment horizontal="center" vertical="center"/>
    </xf>
    <xf numFmtId="0" fontId="6" fillId="0" borderId="0" xfId="0" applyFont="1" applyFill="1" applyBorder="1" applyAlignment="1">
      <alignment horizontal="center" vertical="center"/>
    </xf>
    <xf numFmtId="0" fontId="0" fillId="0" borderId="19" xfId="0" applyFill="1" applyBorder="1"/>
    <xf numFmtId="0" fontId="0" fillId="0" borderId="19" xfId="0" applyBorder="1" applyAlignment="1"/>
    <xf numFmtId="0" fontId="2" fillId="0" borderId="30" xfId="0" applyFont="1" applyBorder="1" applyAlignment="1">
      <alignment vertical="center" wrapText="1"/>
    </xf>
    <xf numFmtId="0" fontId="0" fillId="0" borderId="31" xfId="0" applyBorder="1" applyAlignment="1">
      <alignment vertical="center" wrapText="1"/>
    </xf>
    <xf numFmtId="0" fontId="0" fillId="26" borderId="59" xfId="0" applyFill="1" applyBorder="1" applyAlignment="1">
      <alignment vertical="center" wrapText="1"/>
    </xf>
    <xf numFmtId="0" fontId="0" fillId="26" borderId="23" xfId="0" applyFill="1" applyBorder="1" applyAlignment="1">
      <alignment vertical="center"/>
    </xf>
    <xf numFmtId="0" fontId="2" fillId="0" borderId="24" xfId="0" applyFont="1" applyBorder="1" applyAlignment="1">
      <alignment horizontal="left" vertical="top" wrapText="1"/>
    </xf>
    <xf numFmtId="0" fontId="0" fillId="0" borderId="66" xfId="0" applyBorder="1" applyAlignment="1">
      <alignment vertical="top" wrapText="1"/>
    </xf>
    <xf numFmtId="0" fontId="2" fillId="0" borderId="37" xfId="0" applyFont="1" applyBorder="1" applyAlignment="1">
      <alignment vertical="center"/>
    </xf>
    <xf numFmtId="0" fontId="2" fillId="0" borderId="24" xfId="0" applyFont="1" applyBorder="1" applyAlignment="1">
      <alignment vertical="top" wrapText="1"/>
    </xf>
    <xf numFmtId="0" fontId="0" fillId="0" borderId="25" xfId="0" applyBorder="1" applyAlignment="1">
      <alignment wrapText="1"/>
    </xf>
    <xf numFmtId="0" fontId="0" fillId="0" borderId="40" xfId="0" applyBorder="1" applyAlignment="1">
      <alignment wrapText="1"/>
    </xf>
    <xf numFmtId="0" fontId="2" fillId="0" borderId="25" xfId="0" applyFont="1" applyBorder="1" applyAlignment="1">
      <alignment horizontal="left" vertical="top" wrapText="1"/>
    </xf>
    <xf numFmtId="0" fontId="2" fillId="0" borderId="25" xfId="0" applyFont="1" applyBorder="1" applyAlignment="1">
      <alignment vertical="top" wrapText="1"/>
    </xf>
    <xf numFmtId="0" fontId="24" fillId="0" borderId="19" xfId="0" applyFont="1" applyBorder="1"/>
    <xf numFmtId="0" fontId="2" fillId="0" borderId="34" xfId="0" applyFont="1" applyFill="1" applyBorder="1" applyAlignment="1">
      <alignment vertical="center" wrapText="1"/>
    </xf>
    <xf numFmtId="0" fontId="0" fillId="0" borderId="36" xfId="0" applyBorder="1" applyAlignment="1"/>
    <xf numFmtId="0" fontId="2" fillId="0" borderId="0" xfId="0" applyFont="1" applyBorder="1" applyAlignment="1">
      <alignment vertical="center" wrapText="1"/>
    </xf>
    <xf numFmtId="0" fontId="24" fillId="0" borderId="23" xfId="0" applyFont="1" applyBorder="1"/>
    <xf numFmtId="0" fontId="0" fillId="26" borderId="43" xfId="0" applyFill="1" applyBorder="1" applyAlignment="1">
      <alignment vertical="center"/>
    </xf>
    <xf numFmtId="0" fontId="0" fillId="26" borderId="63" xfId="0" applyFill="1" applyBorder="1" applyAlignment="1">
      <alignment vertical="center"/>
    </xf>
    <xf numFmtId="0" fontId="24" fillId="0" borderId="36" xfId="0" applyFont="1" applyBorder="1" applyAlignment="1">
      <alignment vertical="center" wrapText="1"/>
    </xf>
    <xf numFmtId="0" fontId="2" fillId="0" borderId="30" xfId="0" applyFont="1" applyFill="1" applyBorder="1" applyAlignment="1">
      <alignment vertical="center" wrapText="1"/>
    </xf>
    <xf numFmtId="0" fontId="0" fillId="26" borderId="43" xfId="0" applyFill="1" applyBorder="1" applyAlignment="1"/>
    <xf numFmtId="0" fontId="0" fillId="26" borderId="63" xfId="0" applyFill="1" applyBorder="1" applyAlignment="1"/>
    <xf numFmtId="0" fontId="2" fillId="0" borderId="57" xfId="0" applyFont="1" applyFill="1" applyBorder="1" applyAlignment="1">
      <alignment horizontal="center" vertical="center" wrapText="1"/>
    </xf>
    <xf numFmtId="0" fontId="2" fillId="0" borderId="70" xfId="0" applyFont="1" applyFill="1" applyBorder="1" applyAlignment="1">
      <alignment horizontal="center" vertical="center" wrapText="1"/>
    </xf>
    <xf numFmtId="0" fontId="2" fillId="0" borderId="23" xfId="0" applyFont="1" applyFill="1" applyBorder="1" applyAlignment="1">
      <alignment vertical="center" wrapText="1"/>
    </xf>
    <xf numFmtId="0" fontId="2" fillId="0" borderId="19" xfId="0" applyFont="1" applyFill="1" applyBorder="1" applyAlignment="1">
      <alignment vertical="center"/>
    </xf>
    <xf numFmtId="0" fontId="24" fillId="0" borderId="19" xfId="0" applyFont="1" applyBorder="1" applyAlignment="1">
      <alignment vertical="center" wrapText="1"/>
    </xf>
    <xf numFmtId="0" fontId="0" fillId="0" borderId="23" xfId="0" applyBorder="1"/>
    <xf numFmtId="0" fontId="0" fillId="0" borderId="19" xfId="0" applyBorder="1"/>
    <xf numFmtId="0" fontId="0" fillId="26" borderId="14" xfId="0" applyFill="1" applyBorder="1" applyAlignment="1">
      <alignment vertical="top" wrapText="1"/>
    </xf>
    <xf numFmtId="0" fontId="0" fillId="0" borderId="15" xfId="0" applyBorder="1" applyAlignment="1"/>
    <xf numFmtId="0" fontId="0" fillId="26" borderId="71" xfId="0" applyFill="1" applyBorder="1" applyAlignment="1"/>
    <xf numFmtId="0" fontId="0" fillId="26" borderId="81" xfId="0" applyFill="1" applyBorder="1" applyAlignment="1"/>
    <xf numFmtId="0" fontId="2" fillId="24" borderId="52" xfId="0" applyFont="1" applyFill="1" applyBorder="1" applyAlignment="1">
      <alignment horizontal="center" vertical="center" wrapText="1"/>
    </xf>
    <xf numFmtId="0" fontId="2" fillId="0" borderId="17" xfId="0" applyFont="1" applyBorder="1" applyAlignment="1">
      <alignment horizontal="left" vertical="top" wrapText="1"/>
    </xf>
    <xf numFmtId="0" fontId="0" fillId="0" borderId="17" xfId="0" applyBorder="1" applyAlignment="1">
      <alignment horizontal="left" vertical="top" wrapText="1"/>
    </xf>
    <xf numFmtId="0" fontId="2" fillId="0" borderId="19" xfId="0" applyFont="1" applyBorder="1" applyAlignment="1">
      <alignment horizontal="left" vertical="top" wrapText="1"/>
    </xf>
    <xf numFmtId="0" fontId="0" fillId="0" borderId="19" xfId="0" applyBorder="1" applyAlignment="1">
      <alignment horizontal="left" vertical="top" wrapText="1"/>
    </xf>
    <xf numFmtId="0" fontId="13" fillId="0" borderId="19" xfId="0" applyFont="1" applyBorder="1" applyAlignment="1">
      <alignment vertical="center" wrapText="1"/>
    </xf>
    <xf numFmtId="0" fontId="17" fillId="27" borderId="49" xfId="0" applyFont="1" applyFill="1" applyBorder="1" applyAlignment="1">
      <alignment horizontal="center" vertical="center"/>
    </xf>
    <xf numFmtId="0" fontId="2" fillId="0" borderId="43" xfId="0" applyFont="1" applyBorder="1" applyAlignment="1">
      <alignment vertical="center"/>
    </xf>
    <xf numFmtId="0" fontId="2" fillId="0" borderId="42" xfId="0" applyFont="1" applyBorder="1" applyAlignment="1">
      <alignment vertical="center"/>
    </xf>
    <xf numFmtId="0" fontId="2" fillId="0" borderId="13" xfId="0" applyFont="1" applyBorder="1" applyAlignment="1">
      <alignment vertical="top" wrapText="1"/>
    </xf>
    <xf numFmtId="0" fontId="2" fillId="26" borderId="71" xfId="0" applyFont="1" applyFill="1" applyBorder="1" applyAlignment="1"/>
    <xf numFmtId="0" fontId="2" fillId="26" borderId="81" xfId="0" applyFont="1" applyFill="1" applyBorder="1" applyAlignment="1"/>
    <xf numFmtId="0" fontId="18" fillId="24" borderId="49" xfId="0" applyFont="1" applyFill="1" applyBorder="1" applyAlignment="1">
      <alignment horizontal="center" vertical="center"/>
    </xf>
    <xf numFmtId="0" fontId="19" fillId="24" borderId="43" xfId="0" applyFont="1" applyFill="1" applyBorder="1" applyAlignment="1">
      <alignment horizontal="center" vertical="center"/>
    </xf>
    <xf numFmtId="0" fontId="19" fillId="0" borderId="42" xfId="0" applyFont="1" applyBorder="1" applyAlignment="1">
      <alignment vertical="center"/>
    </xf>
    <xf numFmtId="0" fontId="2" fillId="0" borderId="34" xfId="0" applyFont="1" applyBorder="1" applyAlignment="1">
      <alignment horizontal="left" vertical="top" wrapText="1"/>
    </xf>
    <xf numFmtId="0" fontId="2" fillId="0" borderId="36" xfId="0" applyFont="1" applyBorder="1" applyAlignment="1">
      <alignment horizontal="left" vertical="top" wrapText="1"/>
    </xf>
    <xf numFmtId="0" fontId="15" fillId="28" borderId="34" xfId="0" applyFont="1" applyFill="1" applyBorder="1" applyAlignment="1">
      <alignment horizontal="center" vertical="center" wrapText="1"/>
    </xf>
    <xf numFmtId="0" fontId="0" fillId="0" borderId="36" xfId="0" applyBorder="1" applyAlignment="1">
      <alignment vertical="center"/>
    </xf>
    <xf numFmtId="0" fontId="13" fillId="0" borderId="34" xfId="0" applyFont="1" applyBorder="1" applyAlignment="1">
      <alignment vertical="center" wrapText="1"/>
    </xf>
    <xf numFmtId="0" fontId="8" fillId="0" borderId="36" xfId="0" applyFont="1" applyBorder="1" applyAlignment="1">
      <alignment vertical="center" wrapText="1"/>
    </xf>
    <xf numFmtId="0" fontId="30" fillId="25" borderId="72" xfId="0" applyFont="1" applyFill="1" applyBorder="1" applyAlignment="1">
      <alignment vertical="top" wrapText="1"/>
    </xf>
    <xf numFmtId="0" fontId="30" fillId="25" borderId="63" xfId="0" applyFont="1" applyFill="1" applyBorder="1" applyAlignment="1">
      <alignment vertical="top" wrapText="1"/>
    </xf>
    <xf numFmtId="0" fontId="9" fillId="26" borderId="0" xfId="0" applyFont="1" applyFill="1" applyAlignment="1">
      <alignment vertical="top" wrapText="1"/>
    </xf>
  </cellXfs>
  <cellStyles count="46">
    <cellStyle name="20% - Accent1 2" xfId="1" xr:uid="{00000000-0005-0000-0000-000000000000}"/>
    <cellStyle name="20% - Accent2 2" xfId="2" xr:uid="{00000000-0005-0000-0000-000001000000}"/>
    <cellStyle name="20% - Accent3 2" xfId="3" xr:uid="{00000000-0005-0000-0000-000002000000}"/>
    <cellStyle name="20% - Accent4 2" xfId="4" xr:uid="{00000000-0005-0000-0000-000003000000}"/>
    <cellStyle name="20% - Accent5 2" xfId="5" xr:uid="{00000000-0005-0000-0000-000004000000}"/>
    <cellStyle name="20% - Accent6 2" xfId="6" xr:uid="{00000000-0005-0000-0000-000005000000}"/>
    <cellStyle name="40% - Accent1 2" xfId="7" xr:uid="{00000000-0005-0000-0000-000006000000}"/>
    <cellStyle name="40% - Accent2 2" xfId="8" xr:uid="{00000000-0005-0000-0000-000007000000}"/>
    <cellStyle name="40% - Accent3 2" xfId="9" xr:uid="{00000000-0005-0000-0000-000008000000}"/>
    <cellStyle name="40% - Accent4 2" xfId="10" xr:uid="{00000000-0005-0000-0000-000009000000}"/>
    <cellStyle name="40% - Accent5 2" xfId="11" xr:uid="{00000000-0005-0000-0000-00000A000000}"/>
    <cellStyle name="40% - Accent6 2" xfId="12" xr:uid="{00000000-0005-0000-0000-00000B000000}"/>
    <cellStyle name="60% - Accent1 2" xfId="13" xr:uid="{00000000-0005-0000-0000-00000C000000}"/>
    <cellStyle name="60% - Accent2 2" xfId="14" xr:uid="{00000000-0005-0000-0000-00000D000000}"/>
    <cellStyle name="60% - Accent3 2" xfId="15" xr:uid="{00000000-0005-0000-0000-00000E000000}"/>
    <cellStyle name="60% - Accent4 2" xfId="16" xr:uid="{00000000-0005-0000-0000-00000F000000}"/>
    <cellStyle name="60% - Accent5 2" xfId="17" xr:uid="{00000000-0005-0000-0000-000010000000}"/>
    <cellStyle name="60% - Accent6 2" xfId="18" xr:uid="{00000000-0005-0000-0000-000011000000}"/>
    <cellStyle name="Accent1 2" xfId="19" xr:uid="{00000000-0005-0000-0000-000012000000}"/>
    <cellStyle name="Accent2 2" xfId="20" xr:uid="{00000000-0005-0000-0000-000013000000}"/>
    <cellStyle name="Accent3 2" xfId="21" xr:uid="{00000000-0005-0000-0000-000014000000}"/>
    <cellStyle name="Accent4 2" xfId="22" xr:uid="{00000000-0005-0000-0000-000015000000}"/>
    <cellStyle name="Accent5 2" xfId="23" xr:uid="{00000000-0005-0000-0000-000016000000}"/>
    <cellStyle name="Accent6 2" xfId="24" xr:uid="{00000000-0005-0000-0000-000017000000}"/>
    <cellStyle name="Bad 2" xfId="25" xr:uid="{00000000-0005-0000-0000-000018000000}"/>
    <cellStyle name="Calculation 2" xfId="26" xr:uid="{00000000-0005-0000-0000-000019000000}"/>
    <cellStyle name="Check Cell 2" xfId="27" xr:uid="{00000000-0005-0000-0000-00001A000000}"/>
    <cellStyle name="Comma 2" xfId="28" xr:uid="{00000000-0005-0000-0000-00001B000000}"/>
    <cellStyle name="Currency 2" xfId="29" xr:uid="{00000000-0005-0000-0000-00001C000000}"/>
    <cellStyle name="Explanatory Text 2" xfId="30" xr:uid="{00000000-0005-0000-0000-00001D000000}"/>
    <cellStyle name="Good 2" xfId="31" xr:uid="{00000000-0005-0000-0000-00001E000000}"/>
    <cellStyle name="Heading 1 2" xfId="32" xr:uid="{00000000-0005-0000-0000-00001F000000}"/>
    <cellStyle name="Heading 2 2" xfId="33" xr:uid="{00000000-0005-0000-0000-000020000000}"/>
    <cellStyle name="Heading 3 2" xfId="34" xr:uid="{00000000-0005-0000-0000-000021000000}"/>
    <cellStyle name="Heading 4 2" xfId="35" xr:uid="{00000000-0005-0000-0000-000022000000}"/>
    <cellStyle name="Hyperlink 2" xfId="36" xr:uid="{00000000-0005-0000-0000-000023000000}"/>
    <cellStyle name="Input 2" xfId="37" xr:uid="{00000000-0005-0000-0000-000024000000}"/>
    <cellStyle name="Linked Cell 2" xfId="38" xr:uid="{00000000-0005-0000-0000-000025000000}"/>
    <cellStyle name="Neutral 2" xfId="39" xr:uid="{00000000-0005-0000-0000-000026000000}"/>
    <cellStyle name="Normal" xfId="0" builtinId="0"/>
    <cellStyle name="Note 2" xfId="40" xr:uid="{00000000-0005-0000-0000-000028000000}"/>
    <cellStyle name="Output 2" xfId="41" xr:uid="{00000000-0005-0000-0000-000029000000}"/>
    <cellStyle name="Percent 2" xfId="42" xr:uid="{00000000-0005-0000-0000-00002A000000}"/>
    <cellStyle name="Title 2" xfId="43" xr:uid="{00000000-0005-0000-0000-00002B000000}"/>
    <cellStyle name="Total 2" xfId="44" xr:uid="{00000000-0005-0000-0000-00002C000000}"/>
    <cellStyle name="Warning Text 2" xfId="45" xr:uid="{00000000-0005-0000-0000-00002D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4.png"/></Relationships>
</file>

<file path=xl/drawings/_rels/drawing11.xml.rels><?xml version="1.0" encoding="UTF-8" standalone="yes"?>
<Relationships xmlns="http://schemas.openxmlformats.org/package/2006/relationships"><Relationship Id="rId1" Type="http://schemas.openxmlformats.org/officeDocument/2006/relationships/image" Target="../media/image4.png"/></Relationships>
</file>

<file path=xl/drawings/_rels/drawing12.xml.rels><?xml version="1.0" encoding="UTF-8" standalone="yes"?>
<Relationships xmlns="http://schemas.openxmlformats.org/package/2006/relationships"><Relationship Id="rId1" Type="http://schemas.openxmlformats.org/officeDocument/2006/relationships/image" Target="../media/image4.png"/></Relationships>
</file>

<file path=xl/drawings/_rels/drawing13.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1" Type="http://schemas.openxmlformats.org/officeDocument/2006/relationships/image" Target="../media/image4.png"/></Relationships>
</file>

<file path=xl/drawings/_rels/drawing8.xml.rels><?xml version="1.0" encoding="UTF-8" standalone="yes"?>
<Relationships xmlns="http://schemas.openxmlformats.org/package/2006/relationships"><Relationship Id="rId1" Type="http://schemas.openxmlformats.org/officeDocument/2006/relationships/image" Target="../media/image4.png"/></Relationships>
</file>

<file path=xl/drawings/_rels/drawing9.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xdr:col>
      <xdr:colOff>30480</xdr:colOff>
      <xdr:row>0</xdr:row>
      <xdr:rowOff>45720</xdr:rowOff>
    </xdr:from>
    <xdr:to>
      <xdr:col>3</xdr:col>
      <xdr:colOff>662940</xdr:colOff>
      <xdr:row>3</xdr:row>
      <xdr:rowOff>259080</xdr:rowOff>
    </xdr:to>
    <xdr:pic>
      <xdr:nvPicPr>
        <xdr:cNvPr id="1047" name="Image 2">
          <a:extLst>
            <a:ext uri="{FF2B5EF4-FFF2-40B4-BE49-F238E27FC236}">
              <a16:creationId xmlns:a16="http://schemas.microsoft.com/office/drawing/2014/main" id="{00000000-0008-0000-0000-000017040000}"/>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655320" y="45720"/>
          <a:ext cx="2217420" cy="7162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0</xdr:colOff>
      <xdr:row>0</xdr:row>
      <xdr:rowOff>0</xdr:rowOff>
    </xdr:from>
    <xdr:to>
      <xdr:col>7</xdr:col>
      <xdr:colOff>205740</xdr:colOff>
      <xdr:row>3</xdr:row>
      <xdr:rowOff>266700</xdr:rowOff>
    </xdr:to>
    <xdr:pic>
      <xdr:nvPicPr>
        <xdr:cNvPr id="1048" name="Image 5">
          <a:extLst>
            <a:ext uri="{FF2B5EF4-FFF2-40B4-BE49-F238E27FC236}">
              <a16:creationId xmlns:a16="http://schemas.microsoft.com/office/drawing/2014/main" id="{00000000-0008-0000-0000-00001804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379720" y="0"/>
          <a:ext cx="205740" cy="769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203200</xdr:colOff>
      <xdr:row>0</xdr:row>
      <xdr:rowOff>111760</xdr:rowOff>
    </xdr:from>
    <xdr:to>
      <xdr:col>9</xdr:col>
      <xdr:colOff>264160</xdr:colOff>
      <xdr:row>4</xdr:row>
      <xdr:rowOff>189865</xdr:rowOff>
    </xdr:to>
    <xdr:sp macro="" textlink="">
      <xdr:nvSpPr>
        <xdr:cNvPr id="7" name="_x0000_tx2">
          <a:extLst>
            <a:ext uri="{FF2B5EF4-FFF2-40B4-BE49-F238E27FC236}">
              <a16:creationId xmlns:a16="http://schemas.microsoft.com/office/drawing/2014/main" id="{00000000-0008-0000-0000-000007000000}"/>
            </a:ext>
          </a:extLst>
        </xdr:cNvPr>
        <xdr:cNvSpPr txBox="1">
          <a:spLocks noChangeArrowheads="1"/>
        </xdr:cNvSpPr>
      </xdr:nvSpPr>
      <xdr:spPr bwMode="auto">
        <a:xfrm>
          <a:off x="5588000" y="111760"/>
          <a:ext cx="1645920" cy="8705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0" tIns="0" rIns="0" bIns="0" anchor="b" anchorCtr="0" upright="1">
          <a:noAutofit/>
        </a:bodyPr>
        <a:lstStyle/>
        <a:p>
          <a:pPr>
            <a:lnSpc>
              <a:spcPts val="900"/>
            </a:lnSpc>
            <a:spcBef>
              <a:spcPts val="1000"/>
            </a:spcBef>
            <a:spcAft>
              <a:spcPts val="0"/>
            </a:spcAft>
          </a:pPr>
          <a:r>
            <a:rPr lang="en-US" sz="850" cap="all">
              <a:solidFill>
                <a:srgbClr val="231F20"/>
              </a:solidFill>
              <a:effectLst/>
              <a:uFill>
                <a:solidFill>
                  <a:srgbClr val="000000"/>
                </a:solidFill>
              </a:uFill>
              <a:latin typeface="Lato Regular" panose="020F0502020204030203" pitchFamily="34" charset="0"/>
              <a:ea typeface="Cambria" panose="02040503050406030204" pitchFamily="18" charset="0"/>
              <a:cs typeface="Lato Regular" panose="020F0502020204030203" pitchFamily="34" charset="0"/>
            </a:rPr>
            <a:t>Department of</a:t>
          </a:r>
          <a:br>
            <a:rPr lang="en-US" sz="850" cap="all">
              <a:solidFill>
                <a:srgbClr val="231F20"/>
              </a:solidFill>
              <a:effectLst/>
              <a:uFill>
                <a:solidFill>
                  <a:srgbClr val="000000"/>
                </a:solidFill>
              </a:uFill>
              <a:latin typeface="Lato Regular" panose="020F0502020204030203" pitchFamily="34" charset="0"/>
              <a:ea typeface="Cambria" panose="02040503050406030204" pitchFamily="18" charset="0"/>
              <a:cs typeface="Lato Regular" panose="020F0502020204030203" pitchFamily="34" charset="0"/>
            </a:rPr>
          </a:br>
          <a:r>
            <a:rPr lang="en-AU" sz="850" b="1" cap="all">
              <a:solidFill>
                <a:srgbClr val="231F20"/>
              </a:solidFill>
              <a:effectLst/>
              <a:uFill>
                <a:solidFill>
                  <a:srgbClr val="000000"/>
                </a:solidFill>
              </a:uFill>
              <a:latin typeface="Lato Regular" panose="020F0502020204030203" pitchFamily="34" charset="0"/>
              <a:ea typeface="Cambria" panose="02040503050406030204" pitchFamily="18" charset="0"/>
              <a:cs typeface="Lato Regular" panose="020F0502020204030203" pitchFamily="34" charset="0"/>
            </a:rPr>
            <a:t>INDUSTRY,</a:t>
          </a:r>
          <a:r>
            <a:rPr lang="en-AU" sz="850" b="1" cap="all" baseline="0">
              <a:solidFill>
                <a:srgbClr val="231F20"/>
              </a:solidFill>
              <a:effectLst/>
              <a:uFill>
                <a:solidFill>
                  <a:srgbClr val="000000"/>
                </a:solidFill>
              </a:uFill>
              <a:latin typeface="Lato Regular" panose="020F0502020204030203" pitchFamily="34" charset="0"/>
              <a:ea typeface="Cambria" panose="02040503050406030204" pitchFamily="18" charset="0"/>
              <a:cs typeface="Lato Regular" panose="020F0502020204030203" pitchFamily="34" charset="0"/>
            </a:rPr>
            <a:t> TOURISM AND TRADE</a:t>
          </a:r>
          <a:endParaRPr lang="en-AU" sz="850" cap="all">
            <a:solidFill>
              <a:srgbClr val="231F20"/>
            </a:solidFill>
            <a:effectLst/>
            <a:uFill>
              <a:solidFill>
                <a:srgbClr val="000000"/>
              </a:solidFill>
            </a:uFill>
            <a:latin typeface="Lato Regular" panose="020F0502020204030203" pitchFamily="34" charset="0"/>
            <a:ea typeface="Cambria" panose="02040503050406030204" pitchFamily="18" charset="0"/>
            <a:cs typeface="Lato Regular" panose="020F0502020204030203" pitchFamily="34" charset="0"/>
          </a:endParaRPr>
        </a:p>
        <a:p>
          <a:pPr>
            <a:lnSpc>
              <a:spcPts val="1600"/>
            </a:lnSpc>
            <a:spcBef>
              <a:spcPts val="1000"/>
            </a:spcBef>
            <a:spcAft>
              <a:spcPts val="1000"/>
            </a:spcAft>
          </a:pPr>
          <a:r>
            <a:rPr lang="en-AU" sz="800" b="1">
              <a:effectLst/>
              <a:latin typeface="Lato" panose="020F0502020204030203" pitchFamily="34" charset="0"/>
              <a:ea typeface="Cambria" panose="02040503050406030204" pitchFamily="18" charset="0"/>
              <a:cs typeface="Times New Roman" panose="02020603050405020304" pitchFamily="18" charset="0"/>
            </a:rPr>
            <a:t> </a:t>
          </a:r>
          <a:endParaRPr lang="en-AU" sz="1100">
            <a:effectLst/>
            <a:latin typeface="Arial" panose="020B0604020202020204" pitchFamily="34" charset="0"/>
            <a:ea typeface="Cambria" panose="02040503050406030204" pitchFamily="18" charset="0"/>
            <a:cs typeface="Times New Roman" panose="02020603050405020304" pitchFamily="18" charset="0"/>
          </a:endParaRPr>
        </a:p>
      </xdr:txBody>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10</xdr:col>
      <xdr:colOff>38100</xdr:colOff>
      <xdr:row>0</xdr:row>
      <xdr:rowOff>106680</xdr:rowOff>
    </xdr:from>
    <xdr:to>
      <xdr:col>11</xdr:col>
      <xdr:colOff>91440</xdr:colOff>
      <xdr:row>3</xdr:row>
      <xdr:rowOff>53340</xdr:rowOff>
    </xdr:to>
    <xdr:pic>
      <xdr:nvPicPr>
        <xdr:cNvPr id="14348" name="Picture 1" descr="MCj04347500000[1]">
          <a:extLst>
            <a:ext uri="{FF2B5EF4-FFF2-40B4-BE49-F238E27FC236}">
              <a16:creationId xmlns:a16="http://schemas.microsoft.com/office/drawing/2014/main" id="{00000000-0008-0000-0900-00000C3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576560" y="106680"/>
          <a:ext cx="678180" cy="647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10</xdr:col>
      <xdr:colOff>38100</xdr:colOff>
      <xdr:row>0</xdr:row>
      <xdr:rowOff>106680</xdr:rowOff>
    </xdr:from>
    <xdr:to>
      <xdr:col>11</xdr:col>
      <xdr:colOff>83820</xdr:colOff>
      <xdr:row>3</xdr:row>
      <xdr:rowOff>53340</xdr:rowOff>
    </xdr:to>
    <xdr:pic>
      <xdr:nvPicPr>
        <xdr:cNvPr id="15372" name="Picture 1" descr="MCj04347500000[1]">
          <a:extLst>
            <a:ext uri="{FF2B5EF4-FFF2-40B4-BE49-F238E27FC236}">
              <a16:creationId xmlns:a16="http://schemas.microsoft.com/office/drawing/2014/main" id="{00000000-0008-0000-0A00-00000C3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0860" y="106680"/>
          <a:ext cx="655320" cy="647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10</xdr:col>
      <xdr:colOff>106680</xdr:colOff>
      <xdr:row>0</xdr:row>
      <xdr:rowOff>144780</xdr:rowOff>
    </xdr:from>
    <xdr:to>
      <xdr:col>11</xdr:col>
      <xdr:colOff>152400</xdr:colOff>
      <xdr:row>3</xdr:row>
      <xdr:rowOff>83820</xdr:rowOff>
    </xdr:to>
    <xdr:pic>
      <xdr:nvPicPr>
        <xdr:cNvPr id="9235" name="Picture 8" descr="MCj04347500000[1]">
          <a:extLst>
            <a:ext uri="{FF2B5EF4-FFF2-40B4-BE49-F238E27FC236}">
              <a16:creationId xmlns:a16="http://schemas.microsoft.com/office/drawing/2014/main" id="{00000000-0008-0000-0B00-0000132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896600" y="144780"/>
          <a:ext cx="655320" cy="640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5</xdr:col>
      <xdr:colOff>0</xdr:colOff>
      <xdr:row>2</xdr:row>
      <xdr:rowOff>0</xdr:rowOff>
    </xdr:from>
    <xdr:to>
      <xdr:col>5</xdr:col>
      <xdr:colOff>495300</xdr:colOff>
      <xdr:row>4</xdr:row>
      <xdr:rowOff>45720</xdr:rowOff>
    </xdr:to>
    <xdr:pic>
      <xdr:nvPicPr>
        <xdr:cNvPr id="13335" name="Picture 1" descr="MCj04347500000[1]">
          <a:extLst>
            <a:ext uri="{FF2B5EF4-FFF2-40B4-BE49-F238E27FC236}">
              <a16:creationId xmlns:a16="http://schemas.microsoft.com/office/drawing/2014/main" id="{00000000-0008-0000-0C00-0000173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455920" y="480060"/>
          <a:ext cx="495300" cy="4800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68580</xdr:colOff>
      <xdr:row>55</xdr:row>
      <xdr:rowOff>144780</xdr:rowOff>
    </xdr:from>
    <xdr:to>
      <xdr:col>9</xdr:col>
      <xdr:colOff>571500</xdr:colOff>
      <xdr:row>60</xdr:row>
      <xdr:rowOff>68580</xdr:rowOff>
    </xdr:to>
    <xdr:pic>
      <xdr:nvPicPr>
        <xdr:cNvPr id="13336" name="Picture 2" descr="MCj04347500000[1]">
          <a:extLst>
            <a:ext uri="{FF2B5EF4-FFF2-40B4-BE49-F238E27FC236}">
              <a16:creationId xmlns:a16="http://schemas.microsoft.com/office/drawing/2014/main" id="{00000000-0008-0000-0C00-00001834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534400" y="10728960"/>
          <a:ext cx="502920" cy="5181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34</xdr:row>
      <xdr:rowOff>38100</xdr:rowOff>
    </xdr:from>
    <xdr:to>
      <xdr:col>0</xdr:col>
      <xdr:colOff>373380</xdr:colOff>
      <xdr:row>36</xdr:row>
      <xdr:rowOff>76200</xdr:rowOff>
    </xdr:to>
    <xdr:pic>
      <xdr:nvPicPr>
        <xdr:cNvPr id="16396" name="Picture 1" descr="MCj04347500000[1]">
          <a:extLst>
            <a:ext uri="{FF2B5EF4-FFF2-40B4-BE49-F238E27FC236}">
              <a16:creationId xmlns:a16="http://schemas.microsoft.com/office/drawing/2014/main" id="{00000000-0008-0000-0100-00000C4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5859780"/>
          <a:ext cx="373380" cy="3733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0</xdr:colOff>
      <xdr:row>1</xdr:row>
      <xdr:rowOff>30480</xdr:rowOff>
    </xdr:from>
    <xdr:to>
      <xdr:col>11</xdr:col>
      <xdr:colOff>45720</xdr:colOff>
      <xdr:row>3</xdr:row>
      <xdr:rowOff>152400</xdr:rowOff>
    </xdr:to>
    <xdr:pic>
      <xdr:nvPicPr>
        <xdr:cNvPr id="7183" name="Picture 3" descr="MCj04347500000[1]">
          <a:extLst>
            <a:ext uri="{FF2B5EF4-FFF2-40B4-BE49-F238E27FC236}">
              <a16:creationId xmlns:a16="http://schemas.microsoft.com/office/drawing/2014/main" id="{00000000-0008-0000-0200-00000F1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507980" y="205740"/>
          <a:ext cx="655320" cy="647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4</xdr:col>
      <xdr:colOff>68580</xdr:colOff>
      <xdr:row>2</xdr:row>
      <xdr:rowOff>0</xdr:rowOff>
    </xdr:from>
    <xdr:to>
      <xdr:col>4</xdr:col>
      <xdr:colOff>281940</xdr:colOff>
      <xdr:row>2</xdr:row>
      <xdr:rowOff>0</xdr:rowOff>
    </xdr:to>
    <xdr:sp macro="" textlink="">
      <xdr:nvSpPr>
        <xdr:cNvPr id="5187" name="Rectangle 10">
          <a:extLst>
            <a:ext uri="{FF2B5EF4-FFF2-40B4-BE49-F238E27FC236}">
              <a16:creationId xmlns:a16="http://schemas.microsoft.com/office/drawing/2014/main" id="{00000000-0008-0000-0300-000043140000}"/>
            </a:ext>
          </a:extLst>
        </xdr:cNvPr>
        <xdr:cNvSpPr>
          <a:spLocks noChangeArrowheads="1"/>
        </xdr:cNvSpPr>
      </xdr:nvSpPr>
      <xdr:spPr bwMode="auto">
        <a:xfrm>
          <a:off x="3497580" y="708660"/>
          <a:ext cx="213360" cy="0"/>
        </a:xfrm>
        <a:prstGeom prst="rect">
          <a:avLst/>
        </a:prstGeom>
        <a:solidFill>
          <a:srgbClr val="FFFFFF"/>
        </a:solidFill>
        <a:ln w="9525">
          <a:solidFill>
            <a:srgbClr val="000000"/>
          </a:solidFill>
          <a:miter lim="800000"/>
          <a:headEnd/>
          <a:tailEnd/>
        </a:ln>
      </xdr:spPr>
    </xdr:sp>
    <xdr:clientData/>
  </xdr:twoCellAnchor>
  <xdr:twoCellAnchor>
    <xdr:from>
      <xdr:col>5</xdr:col>
      <xdr:colOff>586740</xdr:colOff>
      <xdr:row>2</xdr:row>
      <xdr:rowOff>0</xdr:rowOff>
    </xdr:from>
    <xdr:to>
      <xdr:col>6</xdr:col>
      <xdr:colOff>144780</xdr:colOff>
      <xdr:row>2</xdr:row>
      <xdr:rowOff>0</xdr:rowOff>
    </xdr:to>
    <xdr:sp macro="" textlink="">
      <xdr:nvSpPr>
        <xdr:cNvPr id="5188" name="Rectangle 11">
          <a:extLst>
            <a:ext uri="{FF2B5EF4-FFF2-40B4-BE49-F238E27FC236}">
              <a16:creationId xmlns:a16="http://schemas.microsoft.com/office/drawing/2014/main" id="{00000000-0008-0000-0300-000044140000}"/>
            </a:ext>
          </a:extLst>
        </xdr:cNvPr>
        <xdr:cNvSpPr>
          <a:spLocks noChangeArrowheads="1"/>
        </xdr:cNvSpPr>
      </xdr:nvSpPr>
      <xdr:spPr bwMode="auto">
        <a:xfrm>
          <a:off x="4526280" y="708660"/>
          <a:ext cx="320040" cy="0"/>
        </a:xfrm>
        <a:prstGeom prst="rect">
          <a:avLst/>
        </a:prstGeom>
        <a:solidFill>
          <a:srgbClr val="FFFFFF"/>
        </a:solidFill>
        <a:ln w="9525">
          <a:solidFill>
            <a:srgbClr val="000000"/>
          </a:solidFill>
          <a:miter lim="800000"/>
          <a:headEnd/>
          <a:tailEnd/>
        </a:ln>
      </xdr:spPr>
    </xdr:sp>
    <xdr:clientData/>
  </xdr:twoCellAnchor>
  <xdr:twoCellAnchor>
    <xdr:from>
      <xdr:col>7</xdr:col>
      <xdr:colOff>45720</xdr:colOff>
      <xdr:row>2</xdr:row>
      <xdr:rowOff>0</xdr:rowOff>
    </xdr:from>
    <xdr:to>
      <xdr:col>7</xdr:col>
      <xdr:colOff>259080</xdr:colOff>
      <xdr:row>2</xdr:row>
      <xdr:rowOff>0</xdr:rowOff>
    </xdr:to>
    <xdr:sp macro="" textlink="">
      <xdr:nvSpPr>
        <xdr:cNvPr id="5189" name="Rectangle 12">
          <a:extLst>
            <a:ext uri="{FF2B5EF4-FFF2-40B4-BE49-F238E27FC236}">
              <a16:creationId xmlns:a16="http://schemas.microsoft.com/office/drawing/2014/main" id="{00000000-0008-0000-0300-000045140000}"/>
            </a:ext>
          </a:extLst>
        </xdr:cNvPr>
        <xdr:cNvSpPr>
          <a:spLocks noChangeArrowheads="1"/>
        </xdr:cNvSpPr>
      </xdr:nvSpPr>
      <xdr:spPr bwMode="auto">
        <a:xfrm>
          <a:off x="5509260" y="708660"/>
          <a:ext cx="213360" cy="0"/>
        </a:xfrm>
        <a:prstGeom prst="rect">
          <a:avLst/>
        </a:prstGeom>
        <a:solidFill>
          <a:srgbClr val="FFFFFF"/>
        </a:solidFill>
        <a:ln w="9525">
          <a:solidFill>
            <a:srgbClr val="000000"/>
          </a:solidFill>
          <a:miter lim="800000"/>
          <a:headEnd/>
          <a:tailEnd/>
        </a:ln>
      </xdr:spPr>
    </xdr:sp>
    <xdr:clientData/>
  </xdr:twoCellAnchor>
  <xdr:twoCellAnchor>
    <xdr:from>
      <xdr:col>8</xdr:col>
      <xdr:colOff>403860</xdr:colOff>
      <xdr:row>2</xdr:row>
      <xdr:rowOff>0</xdr:rowOff>
    </xdr:from>
    <xdr:to>
      <xdr:col>8</xdr:col>
      <xdr:colOff>617220</xdr:colOff>
      <xdr:row>2</xdr:row>
      <xdr:rowOff>0</xdr:rowOff>
    </xdr:to>
    <xdr:sp macro="" textlink="">
      <xdr:nvSpPr>
        <xdr:cNvPr id="5190" name="Rectangle 13">
          <a:extLst>
            <a:ext uri="{FF2B5EF4-FFF2-40B4-BE49-F238E27FC236}">
              <a16:creationId xmlns:a16="http://schemas.microsoft.com/office/drawing/2014/main" id="{00000000-0008-0000-0300-000046140000}"/>
            </a:ext>
          </a:extLst>
        </xdr:cNvPr>
        <xdr:cNvSpPr>
          <a:spLocks noChangeArrowheads="1"/>
        </xdr:cNvSpPr>
      </xdr:nvSpPr>
      <xdr:spPr bwMode="auto">
        <a:xfrm>
          <a:off x="6492240" y="708660"/>
          <a:ext cx="213360" cy="0"/>
        </a:xfrm>
        <a:prstGeom prst="rect">
          <a:avLst/>
        </a:prstGeom>
        <a:solidFill>
          <a:srgbClr val="FFFFFF"/>
        </a:solidFill>
        <a:ln w="9525">
          <a:solidFill>
            <a:srgbClr val="000000"/>
          </a:solidFill>
          <a:miter lim="800000"/>
          <a:headEnd/>
          <a:tailEnd/>
        </a:ln>
      </xdr:spPr>
    </xdr:sp>
    <xdr:clientData/>
  </xdr:twoCellAnchor>
  <xdr:twoCellAnchor editAs="oneCell">
    <xdr:from>
      <xdr:col>10</xdr:col>
      <xdr:colOff>7620</xdr:colOff>
      <xdr:row>0</xdr:row>
      <xdr:rowOff>160020</xdr:rowOff>
    </xdr:from>
    <xdr:to>
      <xdr:col>11</xdr:col>
      <xdr:colOff>60960</xdr:colOff>
      <xdr:row>2</xdr:row>
      <xdr:rowOff>106680</xdr:rowOff>
    </xdr:to>
    <xdr:pic>
      <xdr:nvPicPr>
        <xdr:cNvPr id="5191" name="Picture 15" descr="MCj04347500000[1]">
          <a:extLst>
            <a:ext uri="{FF2B5EF4-FFF2-40B4-BE49-F238E27FC236}">
              <a16:creationId xmlns:a16="http://schemas.microsoft.com/office/drawing/2014/main" id="{00000000-0008-0000-0300-0000471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546080" y="160020"/>
          <a:ext cx="678180" cy="6553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5</xdr:col>
      <xdr:colOff>45720</xdr:colOff>
      <xdr:row>0</xdr:row>
      <xdr:rowOff>0</xdr:rowOff>
    </xdr:from>
    <xdr:to>
      <xdr:col>5</xdr:col>
      <xdr:colOff>259080</xdr:colOff>
      <xdr:row>0</xdr:row>
      <xdr:rowOff>0</xdr:rowOff>
    </xdr:to>
    <xdr:sp macro="" textlink="">
      <xdr:nvSpPr>
        <xdr:cNvPr id="3131" name="Rectangle 3">
          <a:extLst>
            <a:ext uri="{FF2B5EF4-FFF2-40B4-BE49-F238E27FC236}">
              <a16:creationId xmlns:a16="http://schemas.microsoft.com/office/drawing/2014/main" id="{00000000-0008-0000-0400-00003B0C0000}"/>
            </a:ext>
          </a:extLst>
        </xdr:cNvPr>
        <xdr:cNvSpPr>
          <a:spLocks noChangeArrowheads="1"/>
        </xdr:cNvSpPr>
      </xdr:nvSpPr>
      <xdr:spPr bwMode="auto">
        <a:xfrm>
          <a:off x="3985260" y="0"/>
          <a:ext cx="213360" cy="0"/>
        </a:xfrm>
        <a:prstGeom prst="rect">
          <a:avLst/>
        </a:prstGeom>
        <a:solidFill>
          <a:srgbClr val="FFFFFF"/>
        </a:solidFill>
        <a:ln w="9525">
          <a:solidFill>
            <a:srgbClr val="000000"/>
          </a:solidFill>
          <a:miter lim="800000"/>
          <a:headEnd/>
          <a:tailEnd/>
        </a:ln>
      </xdr:spPr>
    </xdr:sp>
    <xdr:clientData/>
  </xdr:twoCellAnchor>
  <xdr:twoCellAnchor>
    <xdr:from>
      <xdr:col>6</xdr:col>
      <xdr:colOff>579120</xdr:colOff>
      <xdr:row>0</xdr:row>
      <xdr:rowOff>0</xdr:rowOff>
    </xdr:from>
    <xdr:to>
      <xdr:col>7</xdr:col>
      <xdr:colOff>45720</xdr:colOff>
      <xdr:row>0</xdr:row>
      <xdr:rowOff>0</xdr:rowOff>
    </xdr:to>
    <xdr:sp macro="" textlink="">
      <xdr:nvSpPr>
        <xdr:cNvPr id="3132" name="Rectangle 4">
          <a:extLst>
            <a:ext uri="{FF2B5EF4-FFF2-40B4-BE49-F238E27FC236}">
              <a16:creationId xmlns:a16="http://schemas.microsoft.com/office/drawing/2014/main" id="{00000000-0008-0000-0400-00003C0C0000}"/>
            </a:ext>
          </a:extLst>
        </xdr:cNvPr>
        <xdr:cNvSpPr>
          <a:spLocks noChangeArrowheads="1"/>
        </xdr:cNvSpPr>
      </xdr:nvSpPr>
      <xdr:spPr bwMode="auto">
        <a:xfrm>
          <a:off x="5280660" y="0"/>
          <a:ext cx="228600" cy="0"/>
        </a:xfrm>
        <a:prstGeom prst="rect">
          <a:avLst/>
        </a:prstGeom>
        <a:solidFill>
          <a:srgbClr val="FFFFFF"/>
        </a:solidFill>
        <a:ln w="9525">
          <a:solidFill>
            <a:srgbClr val="000000"/>
          </a:solidFill>
          <a:miter lim="800000"/>
          <a:headEnd/>
          <a:tailEnd/>
        </a:ln>
      </xdr:spPr>
    </xdr:sp>
    <xdr:clientData/>
  </xdr:twoCellAnchor>
  <xdr:twoCellAnchor>
    <xdr:from>
      <xdr:col>8</xdr:col>
      <xdr:colOff>45720</xdr:colOff>
      <xdr:row>0</xdr:row>
      <xdr:rowOff>0</xdr:rowOff>
    </xdr:from>
    <xdr:to>
      <xdr:col>8</xdr:col>
      <xdr:colOff>259080</xdr:colOff>
      <xdr:row>0</xdr:row>
      <xdr:rowOff>0</xdr:rowOff>
    </xdr:to>
    <xdr:sp macro="" textlink="">
      <xdr:nvSpPr>
        <xdr:cNvPr id="3133" name="Rectangle 5">
          <a:extLst>
            <a:ext uri="{FF2B5EF4-FFF2-40B4-BE49-F238E27FC236}">
              <a16:creationId xmlns:a16="http://schemas.microsoft.com/office/drawing/2014/main" id="{00000000-0008-0000-0400-00003D0C0000}"/>
            </a:ext>
          </a:extLst>
        </xdr:cNvPr>
        <xdr:cNvSpPr>
          <a:spLocks noChangeArrowheads="1"/>
        </xdr:cNvSpPr>
      </xdr:nvSpPr>
      <xdr:spPr bwMode="auto">
        <a:xfrm>
          <a:off x="6134100" y="0"/>
          <a:ext cx="213360" cy="0"/>
        </a:xfrm>
        <a:prstGeom prst="rect">
          <a:avLst/>
        </a:prstGeom>
        <a:solidFill>
          <a:srgbClr val="FFFFFF"/>
        </a:solidFill>
        <a:ln w="9525">
          <a:solidFill>
            <a:srgbClr val="000000"/>
          </a:solidFill>
          <a:miter lim="800000"/>
          <a:headEnd/>
          <a:tailEnd/>
        </a:ln>
      </xdr:spPr>
    </xdr:sp>
    <xdr:clientData/>
  </xdr:twoCellAnchor>
  <xdr:twoCellAnchor>
    <xdr:from>
      <xdr:col>9</xdr:col>
      <xdr:colOff>396240</xdr:colOff>
      <xdr:row>0</xdr:row>
      <xdr:rowOff>0</xdr:rowOff>
    </xdr:from>
    <xdr:to>
      <xdr:col>9</xdr:col>
      <xdr:colOff>609600</xdr:colOff>
      <xdr:row>0</xdr:row>
      <xdr:rowOff>0</xdr:rowOff>
    </xdr:to>
    <xdr:sp macro="" textlink="">
      <xdr:nvSpPr>
        <xdr:cNvPr id="3134" name="Rectangle 6">
          <a:extLst>
            <a:ext uri="{FF2B5EF4-FFF2-40B4-BE49-F238E27FC236}">
              <a16:creationId xmlns:a16="http://schemas.microsoft.com/office/drawing/2014/main" id="{00000000-0008-0000-0400-00003E0C0000}"/>
            </a:ext>
          </a:extLst>
        </xdr:cNvPr>
        <xdr:cNvSpPr>
          <a:spLocks noChangeArrowheads="1"/>
        </xdr:cNvSpPr>
      </xdr:nvSpPr>
      <xdr:spPr bwMode="auto">
        <a:xfrm>
          <a:off x="7208520" y="0"/>
          <a:ext cx="213360" cy="0"/>
        </a:xfrm>
        <a:prstGeom prst="rect">
          <a:avLst/>
        </a:prstGeom>
        <a:solidFill>
          <a:srgbClr val="FFFFFF"/>
        </a:solidFill>
        <a:ln w="9525">
          <a:solidFill>
            <a:srgbClr val="000000"/>
          </a:solidFill>
          <a:miter lim="800000"/>
          <a:headEnd/>
          <a:tailEnd/>
        </a:ln>
      </xdr:spPr>
    </xdr:sp>
    <xdr:clientData/>
  </xdr:twoCellAnchor>
  <xdr:twoCellAnchor editAs="oneCell">
    <xdr:from>
      <xdr:col>10</xdr:col>
      <xdr:colOff>7620</xdr:colOff>
      <xdr:row>0</xdr:row>
      <xdr:rowOff>114300</xdr:rowOff>
    </xdr:from>
    <xdr:to>
      <xdr:col>11</xdr:col>
      <xdr:colOff>38100</xdr:colOff>
      <xdr:row>3</xdr:row>
      <xdr:rowOff>68580</xdr:rowOff>
    </xdr:to>
    <xdr:pic>
      <xdr:nvPicPr>
        <xdr:cNvPr id="3135" name="Picture 8" descr="MCj04347500000[1]">
          <a:extLst>
            <a:ext uri="{FF2B5EF4-FFF2-40B4-BE49-F238E27FC236}">
              <a16:creationId xmlns:a16="http://schemas.microsoft.com/office/drawing/2014/main" id="{00000000-0008-0000-0400-00003F0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546080" y="114300"/>
          <a:ext cx="678180" cy="6553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9</xdr:col>
      <xdr:colOff>3718560</xdr:colOff>
      <xdr:row>0</xdr:row>
      <xdr:rowOff>114300</xdr:rowOff>
    </xdr:from>
    <xdr:to>
      <xdr:col>11</xdr:col>
      <xdr:colOff>38100</xdr:colOff>
      <xdr:row>3</xdr:row>
      <xdr:rowOff>60960</xdr:rowOff>
    </xdr:to>
    <xdr:pic>
      <xdr:nvPicPr>
        <xdr:cNvPr id="4108" name="Picture 1" descr="MCj04347500000[1]">
          <a:extLst>
            <a:ext uri="{FF2B5EF4-FFF2-40B4-BE49-F238E27FC236}">
              <a16:creationId xmlns:a16="http://schemas.microsoft.com/office/drawing/2014/main" id="{00000000-0008-0000-0500-00000C1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538460" y="114300"/>
          <a:ext cx="670560" cy="647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4</xdr:col>
      <xdr:colOff>60960</xdr:colOff>
      <xdr:row>0</xdr:row>
      <xdr:rowOff>0</xdr:rowOff>
    </xdr:from>
    <xdr:to>
      <xdr:col>4</xdr:col>
      <xdr:colOff>274320</xdr:colOff>
      <xdr:row>0</xdr:row>
      <xdr:rowOff>0</xdr:rowOff>
    </xdr:to>
    <xdr:sp macro="" textlink="">
      <xdr:nvSpPr>
        <xdr:cNvPr id="6200" name="Rectangle 1">
          <a:extLst>
            <a:ext uri="{FF2B5EF4-FFF2-40B4-BE49-F238E27FC236}">
              <a16:creationId xmlns:a16="http://schemas.microsoft.com/office/drawing/2014/main" id="{00000000-0008-0000-0600-000038180000}"/>
            </a:ext>
          </a:extLst>
        </xdr:cNvPr>
        <xdr:cNvSpPr>
          <a:spLocks noChangeArrowheads="1"/>
        </xdr:cNvSpPr>
      </xdr:nvSpPr>
      <xdr:spPr bwMode="auto">
        <a:xfrm>
          <a:off x="3474720" y="0"/>
          <a:ext cx="213360" cy="0"/>
        </a:xfrm>
        <a:prstGeom prst="rect">
          <a:avLst/>
        </a:prstGeom>
        <a:solidFill>
          <a:srgbClr val="FFFFFF"/>
        </a:solidFill>
        <a:ln w="9525">
          <a:solidFill>
            <a:srgbClr val="000000"/>
          </a:solidFill>
          <a:miter lim="800000"/>
          <a:headEnd/>
          <a:tailEnd/>
        </a:ln>
      </xdr:spPr>
    </xdr:sp>
    <xdr:clientData/>
  </xdr:twoCellAnchor>
  <xdr:twoCellAnchor>
    <xdr:from>
      <xdr:col>5</xdr:col>
      <xdr:colOff>556260</xdr:colOff>
      <xdr:row>0</xdr:row>
      <xdr:rowOff>0</xdr:rowOff>
    </xdr:from>
    <xdr:to>
      <xdr:col>6</xdr:col>
      <xdr:colOff>106680</xdr:colOff>
      <xdr:row>0</xdr:row>
      <xdr:rowOff>0</xdr:rowOff>
    </xdr:to>
    <xdr:sp macro="" textlink="">
      <xdr:nvSpPr>
        <xdr:cNvPr id="6201" name="Rectangle 2">
          <a:extLst>
            <a:ext uri="{FF2B5EF4-FFF2-40B4-BE49-F238E27FC236}">
              <a16:creationId xmlns:a16="http://schemas.microsoft.com/office/drawing/2014/main" id="{00000000-0008-0000-0600-000039180000}"/>
            </a:ext>
          </a:extLst>
        </xdr:cNvPr>
        <xdr:cNvSpPr>
          <a:spLocks noChangeArrowheads="1"/>
        </xdr:cNvSpPr>
      </xdr:nvSpPr>
      <xdr:spPr bwMode="auto">
        <a:xfrm>
          <a:off x="4472940" y="0"/>
          <a:ext cx="312420" cy="0"/>
        </a:xfrm>
        <a:prstGeom prst="rect">
          <a:avLst/>
        </a:prstGeom>
        <a:solidFill>
          <a:srgbClr val="FFFFFF"/>
        </a:solidFill>
        <a:ln w="9525">
          <a:solidFill>
            <a:srgbClr val="000000"/>
          </a:solidFill>
          <a:miter lim="800000"/>
          <a:headEnd/>
          <a:tailEnd/>
        </a:ln>
      </xdr:spPr>
    </xdr:sp>
    <xdr:clientData/>
  </xdr:twoCellAnchor>
  <xdr:twoCellAnchor>
    <xdr:from>
      <xdr:col>7</xdr:col>
      <xdr:colOff>68580</xdr:colOff>
      <xdr:row>0</xdr:row>
      <xdr:rowOff>0</xdr:rowOff>
    </xdr:from>
    <xdr:to>
      <xdr:col>7</xdr:col>
      <xdr:colOff>281940</xdr:colOff>
      <xdr:row>0</xdr:row>
      <xdr:rowOff>0</xdr:rowOff>
    </xdr:to>
    <xdr:sp macro="" textlink="">
      <xdr:nvSpPr>
        <xdr:cNvPr id="6202" name="Rectangle 3">
          <a:extLst>
            <a:ext uri="{FF2B5EF4-FFF2-40B4-BE49-F238E27FC236}">
              <a16:creationId xmlns:a16="http://schemas.microsoft.com/office/drawing/2014/main" id="{00000000-0008-0000-0600-00003A180000}"/>
            </a:ext>
          </a:extLst>
        </xdr:cNvPr>
        <xdr:cNvSpPr>
          <a:spLocks noChangeArrowheads="1"/>
        </xdr:cNvSpPr>
      </xdr:nvSpPr>
      <xdr:spPr bwMode="auto">
        <a:xfrm>
          <a:off x="5509260" y="0"/>
          <a:ext cx="213360" cy="0"/>
        </a:xfrm>
        <a:prstGeom prst="rect">
          <a:avLst/>
        </a:prstGeom>
        <a:solidFill>
          <a:srgbClr val="FFFFFF"/>
        </a:solidFill>
        <a:ln w="9525">
          <a:solidFill>
            <a:srgbClr val="000000"/>
          </a:solidFill>
          <a:miter lim="800000"/>
          <a:headEnd/>
          <a:tailEnd/>
        </a:ln>
      </xdr:spPr>
    </xdr:sp>
    <xdr:clientData/>
  </xdr:twoCellAnchor>
  <xdr:twoCellAnchor>
    <xdr:from>
      <xdr:col>8</xdr:col>
      <xdr:colOff>419100</xdr:colOff>
      <xdr:row>0</xdr:row>
      <xdr:rowOff>0</xdr:rowOff>
    </xdr:from>
    <xdr:to>
      <xdr:col>8</xdr:col>
      <xdr:colOff>632460</xdr:colOff>
      <xdr:row>0</xdr:row>
      <xdr:rowOff>0</xdr:rowOff>
    </xdr:to>
    <xdr:sp macro="" textlink="">
      <xdr:nvSpPr>
        <xdr:cNvPr id="6203" name="Rectangle 4">
          <a:extLst>
            <a:ext uri="{FF2B5EF4-FFF2-40B4-BE49-F238E27FC236}">
              <a16:creationId xmlns:a16="http://schemas.microsoft.com/office/drawing/2014/main" id="{00000000-0008-0000-0600-00003B180000}"/>
            </a:ext>
          </a:extLst>
        </xdr:cNvPr>
        <xdr:cNvSpPr>
          <a:spLocks noChangeArrowheads="1"/>
        </xdr:cNvSpPr>
      </xdr:nvSpPr>
      <xdr:spPr bwMode="auto">
        <a:xfrm>
          <a:off x="6477000" y="0"/>
          <a:ext cx="213360" cy="0"/>
        </a:xfrm>
        <a:prstGeom prst="rect">
          <a:avLst/>
        </a:prstGeom>
        <a:solidFill>
          <a:srgbClr val="FFFFFF"/>
        </a:solidFill>
        <a:ln w="9525">
          <a:solidFill>
            <a:srgbClr val="000000"/>
          </a:solidFill>
          <a:miter lim="800000"/>
          <a:headEnd/>
          <a:tailEnd/>
        </a:ln>
      </xdr:spPr>
    </xdr:sp>
    <xdr:clientData/>
  </xdr:twoCellAnchor>
  <xdr:twoCellAnchor editAs="oneCell">
    <xdr:from>
      <xdr:col>10</xdr:col>
      <xdr:colOff>68580</xdr:colOff>
      <xdr:row>0</xdr:row>
      <xdr:rowOff>144780</xdr:rowOff>
    </xdr:from>
    <xdr:to>
      <xdr:col>11</xdr:col>
      <xdr:colOff>114300</xdr:colOff>
      <xdr:row>3</xdr:row>
      <xdr:rowOff>83820</xdr:rowOff>
    </xdr:to>
    <xdr:pic>
      <xdr:nvPicPr>
        <xdr:cNvPr id="6204" name="Picture 5" descr="MCj04347500000[1]">
          <a:extLst>
            <a:ext uri="{FF2B5EF4-FFF2-40B4-BE49-F238E27FC236}">
              <a16:creationId xmlns:a16="http://schemas.microsoft.com/office/drawing/2014/main" id="{00000000-0008-0000-0600-00003C1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568940" y="144780"/>
          <a:ext cx="670560" cy="640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4</xdr:col>
      <xdr:colOff>68580</xdr:colOff>
      <xdr:row>2</xdr:row>
      <xdr:rowOff>0</xdr:rowOff>
    </xdr:from>
    <xdr:to>
      <xdr:col>4</xdr:col>
      <xdr:colOff>281940</xdr:colOff>
      <xdr:row>2</xdr:row>
      <xdr:rowOff>0</xdr:rowOff>
    </xdr:to>
    <xdr:sp macro="" textlink="">
      <xdr:nvSpPr>
        <xdr:cNvPr id="2111" name="Rectangle 3">
          <a:extLst>
            <a:ext uri="{FF2B5EF4-FFF2-40B4-BE49-F238E27FC236}">
              <a16:creationId xmlns:a16="http://schemas.microsoft.com/office/drawing/2014/main" id="{00000000-0008-0000-0700-00003F080000}"/>
            </a:ext>
          </a:extLst>
        </xdr:cNvPr>
        <xdr:cNvSpPr>
          <a:spLocks noChangeArrowheads="1"/>
        </xdr:cNvSpPr>
      </xdr:nvSpPr>
      <xdr:spPr bwMode="auto">
        <a:xfrm>
          <a:off x="3497580" y="571500"/>
          <a:ext cx="213360" cy="0"/>
        </a:xfrm>
        <a:prstGeom prst="rect">
          <a:avLst/>
        </a:prstGeom>
        <a:solidFill>
          <a:srgbClr val="FFFFFF"/>
        </a:solidFill>
        <a:ln w="9525">
          <a:solidFill>
            <a:srgbClr val="000000"/>
          </a:solidFill>
          <a:miter lim="800000"/>
          <a:headEnd/>
          <a:tailEnd/>
        </a:ln>
      </xdr:spPr>
    </xdr:sp>
    <xdr:clientData/>
  </xdr:twoCellAnchor>
  <xdr:twoCellAnchor>
    <xdr:from>
      <xdr:col>5</xdr:col>
      <xdr:colOff>586740</xdr:colOff>
      <xdr:row>2</xdr:row>
      <xdr:rowOff>0</xdr:rowOff>
    </xdr:from>
    <xdr:to>
      <xdr:col>6</xdr:col>
      <xdr:colOff>144780</xdr:colOff>
      <xdr:row>2</xdr:row>
      <xdr:rowOff>0</xdr:rowOff>
    </xdr:to>
    <xdr:sp macro="" textlink="">
      <xdr:nvSpPr>
        <xdr:cNvPr id="2112" name="Rectangle 4">
          <a:extLst>
            <a:ext uri="{FF2B5EF4-FFF2-40B4-BE49-F238E27FC236}">
              <a16:creationId xmlns:a16="http://schemas.microsoft.com/office/drawing/2014/main" id="{00000000-0008-0000-0700-000040080000}"/>
            </a:ext>
          </a:extLst>
        </xdr:cNvPr>
        <xdr:cNvSpPr>
          <a:spLocks noChangeArrowheads="1"/>
        </xdr:cNvSpPr>
      </xdr:nvSpPr>
      <xdr:spPr bwMode="auto">
        <a:xfrm>
          <a:off x="4526280" y="571500"/>
          <a:ext cx="320040" cy="0"/>
        </a:xfrm>
        <a:prstGeom prst="rect">
          <a:avLst/>
        </a:prstGeom>
        <a:solidFill>
          <a:srgbClr val="FFFFFF"/>
        </a:solidFill>
        <a:ln w="9525">
          <a:solidFill>
            <a:srgbClr val="000000"/>
          </a:solidFill>
          <a:miter lim="800000"/>
          <a:headEnd/>
          <a:tailEnd/>
        </a:ln>
      </xdr:spPr>
    </xdr:sp>
    <xdr:clientData/>
  </xdr:twoCellAnchor>
  <xdr:twoCellAnchor>
    <xdr:from>
      <xdr:col>7</xdr:col>
      <xdr:colOff>45720</xdr:colOff>
      <xdr:row>2</xdr:row>
      <xdr:rowOff>0</xdr:rowOff>
    </xdr:from>
    <xdr:to>
      <xdr:col>7</xdr:col>
      <xdr:colOff>259080</xdr:colOff>
      <xdr:row>2</xdr:row>
      <xdr:rowOff>0</xdr:rowOff>
    </xdr:to>
    <xdr:sp macro="" textlink="">
      <xdr:nvSpPr>
        <xdr:cNvPr id="2113" name="Rectangle 5">
          <a:extLst>
            <a:ext uri="{FF2B5EF4-FFF2-40B4-BE49-F238E27FC236}">
              <a16:creationId xmlns:a16="http://schemas.microsoft.com/office/drawing/2014/main" id="{00000000-0008-0000-0700-000041080000}"/>
            </a:ext>
          </a:extLst>
        </xdr:cNvPr>
        <xdr:cNvSpPr>
          <a:spLocks noChangeArrowheads="1"/>
        </xdr:cNvSpPr>
      </xdr:nvSpPr>
      <xdr:spPr bwMode="auto">
        <a:xfrm>
          <a:off x="5509260" y="571500"/>
          <a:ext cx="213360" cy="0"/>
        </a:xfrm>
        <a:prstGeom prst="rect">
          <a:avLst/>
        </a:prstGeom>
        <a:solidFill>
          <a:srgbClr val="FFFFFF"/>
        </a:solidFill>
        <a:ln w="9525">
          <a:solidFill>
            <a:srgbClr val="000000"/>
          </a:solidFill>
          <a:miter lim="800000"/>
          <a:headEnd/>
          <a:tailEnd/>
        </a:ln>
      </xdr:spPr>
    </xdr:sp>
    <xdr:clientData/>
  </xdr:twoCellAnchor>
  <xdr:twoCellAnchor>
    <xdr:from>
      <xdr:col>8</xdr:col>
      <xdr:colOff>403860</xdr:colOff>
      <xdr:row>2</xdr:row>
      <xdr:rowOff>0</xdr:rowOff>
    </xdr:from>
    <xdr:to>
      <xdr:col>8</xdr:col>
      <xdr:colOff>617220</xdr:colOff>
      <xdr:row>2</xdr:row>
      <xdr:rowOff>0</xdr:rowOff>
    </xdr:to>
    <xdr:sp macro="" textlink="">
      <xdr:nvSpPr>
        <xdr:cNvPr id="2114" name="Rectangle 7">
          <a:extLst>
            <a:ext uri="{FF2B5EF4-FFF2-40B4-BE49-F238E27FC236}">
              <a16:creationId xmlns:a16="http://schemas.microsoft.com/office/drawing/2014/main" id="{00000000-0008-0000-0700-000042080000}"/>
            </a:ext>
          </a:extLst>
        </xdr:cNvPr>
        <xdr:cNvSpPr>
          <a:spLocks noChangeArrowheads="1"/>
        </xdr:cNvSpPr>
      </xdr:nvSpPr>
      <xdr:spPr bwMode="auto">
        <a:xfrm>
          <a:off x="6492240" y="571500"/>
          <a:ext cx="213360" cy="0"/>
        </a:xfrm>
        <a:prstGeom prst="rect">
          <a:avLst/>
        </a:prstGeom>
        <a:solidFill>
          <a:srgbClr val="FFFFFF"/>
        </a:solidFill>
        <a:ln w="9525">
          <a:solidFill>
            <a:srgbClr val="000000"/>
          </a:solidFill>
          <a:miter lim="800000"/>
          <a:headEnd/>
          <a:tailEnd/>
        </a:ln>
      </xdr:spPr>
    </xdr:sp>
    <xdr:clientData/>
  </xdr:twoCellAnchor>
  <xdr:twoCellAnchor editAs="oneCell">
    <xdr:from>
      <xdr:col>10</xdr:col>
      <xdr:colOff>30480</xdr:colOff>
      <xdr:row>0</xdr:row>
      <xdr:rowOff>45720</xdr:rowOff>
    </xdr:from>
    <xdr:to>
      <xdr:col>11</xdr:col>
      <xdr:colOff>76200</xdr:colOff>
      <xdr:row>3</xdr:row>
      <xdr:rowOff>0</xdr:rowOff>
    </xdr:to>
    <xdr:pic>
      <xdr:nvPicPr>
        <xdr:cNvPr id="2115" name="Picture 12" descr="MCj04347500000[1]">
          <a:extLst>
            <a:ext uri="{FF2B5EF4-FFF2-40B4-BE49-F238E27FC236}">
              <a16:creationId xmlns:a16="http://schemas.microsoft.com/office/drawing/2014/main" id="{00000000-0008-0000-0700-0000430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538460" y="45720"/>
          <a:ext cx="670560" cy="6553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10</xdr:col>
      <xdr:colOff>0</xdr:colOff>
      <xdr:row>0</xdr:row>
      <xdr:rowOff>0</xdr:rowOff>
    </xdr:from>
    <xdr:to>
      <xdr:col>11</xdr:col>
      <xdr:colOff>45720</xdr:colOff>
      <xdr:row>2</xdr:row>
      <xdr:rowOff>76200</xdr:rowOff>
    </xdr:to>
    <xdr:pic>
      <xdr:nvPicPr>
        <xdr:cNvPr id="10253" name="Picture 2" descr="MCj04347500000[1]">
          <a:extLst>
            <a:ext uri="{FF2B5EF4-FFF2-40B4-BE49-F238E27FC236}">
              <a16:creationId xmlns:a16="http://schemas.microsoft.com/office/drawing/2014/main" id="{00000000-0008-0000-0800-00000D2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538460" y="0"/>
          <a:ext cx="670560" cy="6553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L54"/>
  <sheetViews>
    <sheetView showGridLines="0" tabSelected="1" topLeftCell="A4" zoomScale="75" zoomScaleNormal="75" zoomScaleSheetLayoutView="75" workbookViewId="0">
      <selection activeCell="K8" sqref="K8"/>
    </sheetView>
  </sheetViews>
  <sheetFormatPr defaultColWidth="9.1796875" defaultRowHeight="12.5" x14ac:dyDescent="0.25"/>
  <cols>
    <col min="1" max="1" width="9.1796875" style="3"/>
    <col min="2" max="9" width="11.54296875" style="3" customWidth="1"/>
    <col min="10" max="16384" width="9.1796875" style="3"/>
  </cols>
  <sheetData>
    <row r="1" spans="2:12" x14ac:dyDescent="0.25">
      <c r="C1" s="15"/>
      <c r="D1" s="15"/>
      <c r="E1" s="15"/>
      <c r="F1" s="15"/>
      <c r="G1" s="15"/>
      <c r="H1" s="575"/>
      <c r="I1" s="575"/>
    </row>
    <row r="2" spans="2:12" x14ac:dyDescent="0.25">
      <c r="C2" s="15"/>
      <c r="D2" s="15"/>
      <c r="E2" s="15"/>
      <c r="F2" s="15"/>
      <c r="G2" s="15"/>
      <c r="H2" s="575"/>
      <c r="I2" s="575"/>
    </row>
    <row r="3" spans="2:12" x14ac:dyDescent="0.25">
      <c r="H3" s="575"/>
      <c r="I3" s="575"/>
    </row>
    <row r="4" spans="2:12" ht="21.75" customHeight="1" thickBot="1" x14ac:dyDescent="0.4">
      <c r="C4" s="564"/>
      <c r="D4" s="565"/>
      <c r="E4" s="565"/>
      <c r="F4" s="565"/>
      <c r="G4" s="565"/>
      <c r="H4" s="576"/>
      <c r="I4" s="576"/>
    </row>
    <row r="5" spans="2:12" ht="15.5" x14ac:dyDescent="0.35">
      <c r="B5" s="520" t="s">
        <v>537</v>
      </c>
      <c r="C5" s="521"/>
      <c r="D5" s="522"/>
      <c r="E5" s="523"/>
      <c r="F5" s="523"/>
      <c r="G5" s="14"/>
      <c r="H5" s="11" t="s">
        <v>326</v>
      </c>
      <c r="I5" s="12"/>
      <c r="L5" s="93"/>
    </row>
    <row r="6" spans="2:12" ht="28.5" customHeight="1" thickBot="1" x14ac:dyDescent="0.4">
      <c r="B6" s="524" t="s">
        <v>544</v>
      </c>
      <c r="C6" s="525"/>
      <c r="D6" s="525"/>
      <c r="E6" s="525"/>
      <c r="F6" s="525"/>
      <c r="G6" s="525"/>
      <c r="H6" s="525"/>
      <c r="I6" s="526"/>
      <c r="L6" s="94"/>
    </row>
    <row r="7" spans="2:12" ht="15" customHeight="1" thickBot="1" x14ac:dyDescent="0.3"/>
    <row r="8" spans="2:12" ht="24.75" customHeight="1" thickBot="1" x14ac:dyDescent="0.3">
      <c r="B8" s="533" t="s">
        <v>170</v>
      </c>
      <c r="C8" s="534"/>
      <c r="D8" s="534"/>
      <c r="E8" s="534"/>
      <c r="F8" s="534"/>
      <c r="G8" s="534"/>
      <c r="H8" s="534"/>
      <c r="I8" s="535"/>
    </row>
    <row r="9" spans="2:12" ht="15" customHeight="1" thickBot="1" x14ac:dyDescent="0.3"/>
    <row r="10" spans="2:12" ht="19.5" customHeight="1" x14ac:dyDescent="0.25">
      <c r="B10" s="548" t="s">
        <v>168</v>
      </c>
      <c r="C10" s="566"/>
      <c r="D10" s="566"/>
      <c r="E10" s="566"/>
      <c r="F10" s="566"/>
      <c r="G10" s="566"/>
      <c r="H10" s="566"/>
      <c r="I10" s="567"/>
    </row>
    <row r="11" spans="2:12" ht="19.5" customHeight="1" x14ac:dyDescent="0.25">
      <c r="B11" s="530" t="s">
        <v>9</v>
      </c>
      <c r="C11" s="531"/>
      <c r="D11" s="529"/>
      <c r="E11" s="529"/>
      <c r="F11" s="532" t="s">
        <v>173</v>
      </c>
      <c r="G11" s="532"/>
      <c r="H11" s="516"/>
      <c r="I11" s="517"/>
    </row>
    <row r="12" spans="2:12" ht="20.149999999999999" customHeight="1" x14ac:dyDescent="0.25">
      <c r="B12" s="530" t="s">
        <v>10</v>
      </c>
      <c r="C12" s="531"/>
      <c r="D12" s="529"/>
      <c r="E12" s="529"/>
      <c r="F12" s="532" t="s">
        <v>325</v>
      </c>
      <c r="G12" s="532"/>
      <c r="H12" s="516"/>
      <c r="I12" s="517"/>
    </row>
    <row r="13" spans="2:12" ht="20.149999999999999" customHeight="1" x14ac:dyDescent="0.25">
      <c r="B13" s="530" t="s">
        <v>11</v>
      </c>
      <c r="C13" s="531"/>
      <c r="D13" s="529"/>
      <c r="E13" s="529"/>
      <c r="F13" s="532" t="s">
        <v>172</v>
      </c>
      <c r="G13" s="532"/>
      <c r="H13" s="516"/>
      <c r="I13" s="517"/>
    </row>
    <row r="14" spans="2:12" ht="20.149999999999999" customHeight="1" thickBot="1" x14ac:dyDescent="0.3">
      <c r="B14" s="541" t="s">
        <v>171</v>
      </c>
      <c r="C14" s="542"/>
      <c r="D14" s="543"/>
      <c r="E14" s="543"/>
      <c r="F14" s="527"/>
      <c r="G14" s="528"/>
      <c r="H14" s="518"/>
      <c r="I14" s="519"/>
    </row>
    <row r="15" spans="2:12" ht="15" customHeight="1" thickBot="1" x14ac:dyDescent="0.3">
      <c r="B15" s="4"/>
      <c r="C15" s="4"/>
      <c r="D15" s="4"/>
      <c r="E15" s="4"/>
      <c r="F15" s="4"/>
      <c r="G15" s="4"/>
      <c r="H15" s="4"/>
      <c r="I15" s="4"/>
    </row>
    <row r="16" spans="2:12" ht="19.5" customHeight="1" x14ac:dyDescent="0.25">
      <c r="B16" s="548" t="s">
        <v>169</v>
      </c>
      <c r="C16" s="549"/>
      <c r="D16" s="549"/>
      <c r="E16" s="549"/>
      <c r="F16" s="549"/>
      <c r="G16" s="549"/>
      <c r="H16" s="549"/>
      <c r="I16" s="550"/>
    </row>
    <row r="17" spans="2:9" ht="31.5" customHeight="1" x14ac:dyDescent="0.25">
      <c r="B17" s="547" t="s">
        <v>14</v>
      </c>
      <c r="C17" s="546"/>
      <c r="D17" s="544" t="s">
        <v>314</v>
      </c>
      <c r="E17" s="545"/>
      <c r="F17" s="546" t="s">
        <v>15</v>
      </c>
      <c r="G17" s="546"/>
      <c r="H17" s="546" t="s">
        <v>16</v>
      </c>
      <c r="I17" s="552"/>
    </row>
    <row r="18" spans="2:9" ht="19.5" customHeight="1" thickBot="1" x14ac:dyDescent="0.3">
      <c r="B18" s="538"/>
      <c r="C18" s="536"/>
      <c r="D18" s="536"/>
      <c r="E18" s="536"/>
      <c r="F18" s="536"/>
      <c r="G18" s="536"/>
      <c r="H18" s="536"/>
      <c r="I18" s="537"/>
    </row>
    <row r="19" spans="2:9" ht="15" customHeight="1" x14ac:dyDescent="0.25">
      <c r="B19" s="551"/>
      <c r="C19" s="551"/>
      <c r="D19" s="551"/>
      <c r="E19" s="551"/>
      <c r="F19" s="551"/>
      <c r="G19" s="551"/>
      <c r="H19" s="551"/>
      <c r="I19" s="551"/>
    </row>
    <row r="20" spans="2:9" ht="20.149999999999999" customHeight="1" x14ac:dyDescent="0.25">
      <c r="B20" s="539" t="s">
        <v>66</v>
      </c>
      <c r="C20" s="540"/>
      <c r="D20" s="540"/>
      <c r="E20" s="540"/>
      <c r="F20" s="540"/>
      <c r="G20" s="540"/>
      <c r="H20" s="560" t="s">
        <v>12</v>
      </c>
      <c r="I20" s="561"/>
    </row>
    <row r="21" spans="2:9" ht="20.149999999999999" customHeight="1" x14ac:dyDescent="0.25">
      <c r="B21" s="553" t="s">
        <v>107</v>
      </c>
      <c r="C21" s="554"/>
      <c r="D21" s="554"/>
      <c r="E21" s="554"/>
      <c r="F21" s="554"/>
      <c r="G21" s="554"/>
      <c r="H21" s="558">
        <f>'1. Infrastructure'!I55</f>
        <v>0</v>
      </c>
      <c r="I21" s="559"/>
    </row>
    <row r="22" spans="2:9" ht="19.5" customHeight="1" x14ac:dyDescent="0.25">
      <c r="B22" s="553" t="s">
        <v>108</v>
      </c>
      <c r="C22" s="554"/>
      <c r="D22" s="554"/>
      <c r="E22" s="554"/>
      <c r="F22" s="554"/>
      <c r="G22" s="554"/>
      <c r="H22" s="558">
        <f>'2. Extractive'!I20</f>
        <v>0</v>
      </c>
      <c r="I22" s="559"/>
    </row>
    <row r="23" spans="2:9" ht="20.149999999999999" customHeight="1" x14ac:dyDescent="0.25">
      <c r="B23" s="553" t="s">
        <v>538</v>
      </c>
      <c r="C23" s="554"/>
      <c r="D23" s="554"/>
      <c r="E23" s="554"/>
      <c r="F23" s="554"/>
      <c r="G23" s="554"/>
      <c r="H23" s="558">
        <f>'3. Pits'!I31</f>
        <v>0</v>
      </c>
      <c r="I23" s="559"/>
    </row>
    <row r="24" spans="2:9" ht="19.5" customHeight="1" x14ac:dyDescent="0.25">
      <c r="B24" s="555" t="s">
        <v>109</v>
      </c>
      <c r="C24" s="556"/>
      <c r="D24" s="556"/>
      <c r="E24" s="556"/>
      <c r="F24" s="556"/>
      <c r="G24" s="557"/>
      <c r="H24" s="558">
        <f>'4. Underground'!I15</f>
        <v>0</v>
      </c>
      <c r="I24" s="559"/>
    </row>
    <row r="25" spans="2:9" ht="20.149999999999999" customHeight="1" x14ac:dyDescent="0.25">
      <c r="B25" s="553" t="s">
        <v>111</v>
      </c>
      <c r="C25" s="554"/>
      <c r="D25" s="554"/>
      <c r="E25" s="554"/>
      <c r="F25" s="554"/>
      <c r="G25" s="554"/>
      <c r="H25" s="558">
        <f>'5. TSF &amp; Dams'!I30</f>
        <v>0</v>
      </c>
      <c r="I25" s="559"/>
    </row>
    <row r="26" spans="2:9" ht="20.149999999999999" customHeight="1" x14ac:dyDescent="0.25">
      <c r="B26" s="553" t="s">
        <v>126</v>
      </c>
      <c r="C26" s="554"/>
      <c r="D26" s="554"/>
      <c r="E26" s="554"/>
      <c r="F26" s="554"/>
      <c r="G26" s="554"/>
      <c r="H26" s="558">
        <f>'6. WRD'!I34</f>
        <v>0</v>
      </c>
      <c r="I26" s="559"/>
    </row>
    <row r="27" spans="2:9" ht="20.149999999999999" customHeight="1" x14ac:dyDescent="0.25">
      <c r="B27" s="553" t="s">
        <v>127</v>
      </c>
      <c r="C27" s="554"/>
      <c r="D27" s="554"/>
      <c r="E27" s="554"/>
      <c r="F27" s="554"/>
      <c r="G27" s="554"/>
      <c r="H27" s="558">
        <f>'7. Exploration'!I26</f>
        <v>0</v>
      </c>
      <c r="I27" s="559"/>
    </row>
    <row r="28" spans="2:9" ht="20.149999999999999" customHeight="1" x14ac:dyDescent="0.25">
      <c r="B28" s="553" t="s">
        <v>163</v>
      </c>
      <c r="C28" s="554"/>
      <c r="D28" s="554"/>
      <c r="E28" s="554"/>
      <c r="F28" s="554"/>
      <c r="G28" s="554"/>
      <c r="H28" s="558">
        <f>'8. Roads'!I18</f>
        <v>0</v>
      </c>
      <c r="I28" s="559"/>
    </row>
    <row r="29" spans="2:9" ht="20.149999999999999" customHeight="1" x14ac:dyDescent="0.25">
      <c r="B29" s="555" t="s">
        <v>156</v>
      </c>
      <c r="C29" s="556"/>
      <c r="D29" s="556"/>
      <c r="E29" s="556"/>
      <c r="F29" s="556"/>
      <c r="G29" s="556"/>
      <c r="H29" s="558">
        <f>'9. River Diversion'!I10</f>
        <v>0</v>
      </c>
      <c r="I29" s="559"/>
    </row>
    <row r="30" spans="2:9" ht="20.149999999999999" customHeight="1" x14ac:dyDescent="0.25">
      <c r="B30" s="553" t="s">
        <v>322</v>
      </c>
      <c r="C30" s="562"/>
      <c r="D30" s="562"/>
      <c r="E30" s="562"/>
      <c r="F30" s="562"/>
      <c r="G30" s="562"/>
      <c r="H30" s="558">
        <f>'Post Closure'!I18</f>
        <v>0</v>
      </c>
      <c r="I30" s="563"/>
    </row>
    <row r="31" spans="2:9" ht="15" customHeight="1" x14ac:dyDescent="0.25">
      <c r="B31" s="587"/>
      <c r="C31" s="588"/>
      <c r="D31" s="588"/>
      <c r="E31" s="588"/>
      <c r="F31" s="588"/>
      <c r="G31" s="588"/>
      <c r="H31" s="588"/>
      <c r="I31" s="589"/>
    </row>
    <row r="32" spans="2:9" ht="19.5" customHeight="1" x14ac:dyDescent="0.25">
      <c r="B32" s="539" t="s">
        <v>164</v>
      </c>
      <c r="C32" s="540"/>
      <c r="D32" s="540"/>
      <c r="E32" s="540"/>
      <c r="F32" s="540"/>
      <c r="G32" s="540"/>
      <c r="H32" s="558">
        <f>SUM(H21:H30)</f>
        <v>0</v>
      </c>
      <c r="I32" s="559"/>
    </row>
    <row r="33" spans="2:9" ht="15" customHeight="1" x14ac:dyDescent="0.25">
      <c r="B33" s="592"/>
      <c r="C33" s="593"/>
      <c r="D33" s="593"/>
      <c r="E33" s="593"/>
      <c r="F33" s="593"/>
      <c r="G33" s="593"/>
      <c r="H33" s="593"/>
      <c r="I33" s="594"/>
    </row>
    <row r="34" spans="2:9" ht="19.5" customHeight="1" x14ac:dyDescent="0.25">
      <c r="B34" s="590" t="s">
        <v>22</v>
      </c>
      <c r="C34" s="591"/>
      <c r="D34" s="591"/>
      <c r="E34" s="591"/>
      <c r="F34" s="591"/>
      <c r="G34" s="591"/>
      <c r="H34" s="558">
        <f>H32*0.15</f>
        <v>0</v>
      </c>
      <c r="I34" s="595"/>
    </row>
    <row r="35" spans="2:9" ht="15" customHeight="1" x14ac:dyDescent="0.25">
      <c r="B35" s="587"/>
      <c r="C35" s="588"/>
      <c r="D35" s="588"/>
      <c r="E35" s="588"/>
      <c r="F35" s="588"/>
      <c r="G35" s="588"/>
      <c r="H35" s="588"/>
      <c r="I35" s="589"/>
    </row>
    <row r="36" spans="2:9" ht="19.5" customHeight="1" thickBot="1" x14ac:dyDescent="0.3">
      <c r="B36" s="585" t="s">
        <v>13</v>
      </c>
      <c r="C36" s="586"/>
      <c r="D36" s="586"/>
      <c r="E36" s="586"/>
      <c r="F36" s="586"/>
      <c r="G36" s="586"/>
      <c r="H36" s="583">
        <f>SUM(H32+H34)</f>
        <v>0</v>
      </c>
      <c r="I36" s="584"/>
    </row>
    <row r="37" spans="2:9" ht="23.25" customHeight="1" thickBot="1" x14ac:dyDescent="0.3">
      <c r="B37" s="574"/>
      <c r="C37" s="574"/>
      <c r="D37" s="574"/>
      <c r="E37" s="574"/>
      <c r="F37" s="574"/>
      <c r="G37" s="574"/>
    </row>
    <row r="38" spans="2:9" ht="27" customHeight="1" thickBot="1" x14ac:dyDescent="0.3">
      <c r="B38" s="572" t="s">
        <v>318</v>
      </c>
      <c r="C38" s="573"/>
      <c r="D38" s="573"/>
      <c r="E38" s="573"/>
      <c r="F38" s="573"/>
      <c r="G38" s="573"/>
      <c r="H38" s="570">
        <f>H36</f>
        <v>0</v>
      </c>
      <c r="I38" s="571"/>
    </row>
    <row r="39" spans="2:9" ht="27" customHeight="1" x14ac:dyDescent="0.25">
      <c r="B39" s="510" t="s">
        <v>540</v>
      </c>
      <c r="C39" s="509"/>
      <c r="D39" s="509"/>
      <c r="E39" s="509"/>
      <c r="F39" s="509"/>
      <c r="G39" s="509"/>
      <c r="H39" s="577">
        <f>SUM(H38*0.1)</f>
        <v>0</v>
      </c>
      <c r="I39" s="578"/>
    </row>
    <row r="40" spans="2:9" ht="27" customHeight="1" x14ac:dyDescent="0.25">
      <c r="B40" s="513" t="s">
        <v>541</v>
      </c>
      <c r="C40" s="514"/>
      <c r="D40" s="514"/>
      <c r="E40" s="514"/>
      <c r="F40" s="514"/>
      <c r="G40" s="514"/>
      <c r="H40" s="579">
        <f>SUM(H38-H39)</f>
        <v>0</v>
      </c>
      <c r="I40" s="580"/>
    </row>
    <row r="41" spans="2:9" ht="27" customHeight="1" x14ac:dyDescent="0.25">
      <c r="B41" s="512" t="s">
        <v>542</v>
      </c>
      <c r="C41" s="511"/>
      <c r="D41" s="511"/>
      <c r="E41" s="511"/>
      <c r="F41" s="511"/>
      <c r="G41" s="511"/>
      <c r="H41" s="581">
        <f>SUM(H40*0.01)</f>
        <v>0</v>
      </c>
      <c r="I41" s="582"/>
    </row>
    <row r="42" spans="2:9" ht="14.25" customHeight="1" x14ac:dyDescent="0.25"/>
    <row r="43" spans="2:9" ht="20.25" customHeight="1" x14ac:dyDescent="0.25">
      <c r="B43" s="569" t="s">
        <v>319</v>
      </c>
      <c r="C43" s="569"/>
      <c r="D43" s="569"/>
      <c r="E43" s="569"/>
      <c r="F43" s="569"/>
      <c r="G43" s="569"/>
      <c r="H43" s="568"/>
      <c r="I43" s="568"/>
    </row>
    <row r="44" spans="2:9" ht="20.25" customHeight="1" x14ac:dyDescent="0.25"/>
    <row r="45" spans="2:9" ht="20.25" customHeight="1" x14ac:dyDescent="0.25"/>
    <row r="46" spans="2:9" ht="20.25" customHeight="1" x14ac:dyDescent="0.25"/>
    <row r="47" spans="2:9" ht="20.25" customHeight="1" x14ac:dyDescent="0.25"/>
    <row r="48" spans="2:9" ht="20.25" customHeight="1" x14ac:dyDescent="0.25"/>
    <row r="49" ht="20.149999999999999" customHeight="1" x14ac:dyDescent="0.25"/>
    <row r="50" ht="20.149999999999999" customHeight="1" x14ac:dyDescent="0.25"/>
    <row r="51" ht="20.149999999999999" customHeight="1" x14ac:dyDescent="0.25"/>
    <row r="52" ht="20.149999999999999" customHeight="1" x14ac:dyDescent="0.25"/>
    <row r="53" ht="20.149999999999999" customHeight="1" x14ac:dyDescent="0.25"/>
    <row r="54" ht="20.149999999999999" customHeight="1" x14ac:dyDescent="0.25"/>
  </sheetData>
  <mergeCells count="75">
    <mergeCell ref="B32:G32"/>
    <mergeCell ref="B34:G34"/>
    <mergeCell ref="B31:I31"/>
    <mergeCell ref="H32:I32"/>
    <mergeCell ref="B33:I33"/>
    <mergeCell ref="H34:I34"/>
    <mergeCell ref="C4:G4"/>
    <mergeCell ref="H11:I11"/>
    <mergeCell ref="B11:C11"/>
    <mergeCell ref="B10:I10"/>
    <mergeCell ref="H43:I43"/>
    <mergeCell ref="B43:G43"/>
    <mergeCell ref="H38:I38"/>
    <mergeCell ref="B38:G38"/>
    <mergeCell ref="B37:G37"/>
    <mergeCell ref="H1:I4"/>
    <mergeCell ref="H39:I39"/>
    <mergeCell ref="H40:I40"/>
    <mergeCell ref="H41:I41"/>
    <mergeCell ref="H36:I36"/>
    <mergeCell ref="B36:G36"/>
    <mergeCell ref="B35:I35"/>
    <mergeCell ref="B30:G30"/>
    <mergeCell ref="H30:I30"/>
    <mergeCell ref="H27:I27"/>
    <mergeCell ref="H25:I25"/>
    <mergeCell ref="B28:G28"/>
    <mergeCell ref="B29:G29"/>
    <mergeCell ref="H29:I29"/>
    <mergeCell ref="H28:I28"/>
    <mergeCell ref="B25:G25"/>
    <mergeCell ref="B27:G27"/>
    <mergeCell ref="B26:G26"/>
    <mergeCell ref="H26:I26"/>
    <mergeCell ref="B22:G22"/>
    <mergeCell ref="B24:G24"/>
    <mergeCell ref="H23:I23"/>
    <mergeCell ref="H20:I20"/>
    <mergeCell ref="H21:I21"/>
    <mergeCell ref="B21:G21"/>
    <mergeCell ref="H22:I22"/>
    <mergeCell ref="H24:I24"/>
    <mergeCell ref="B23:G23"/>
    <mergeCell ref="H18:I18"/>
    <mergeCell ref="B18:C18"/>
    <mergeCell ref="D18:E18"/>
    <mergeCell ref="B20:G20"/>
    <mergeCell ref="B14:C14"/>
    <mergeCell ref="D14:E14"/>
    <mergeCell ref="D17:E17"/>
    <mergeCell ref="F17:G17"/>
    <mergeCell ref="B17:C17"/>
    <mergeCell ref="B16:I16"/>
    <mergeCell ref="B19:C19"/>
    <mergeCell ref="D19:E19"/>
    <mergeCell ref="F19:G19"/>
    <mergeCell ref="H19:I19"/>
    <mergeCell ref="H17:I17"/>
    <mergeCell ref="F18:G18"/>
    <mergeCell ref="H13:I13"/>
    <mergeCell ref="H14:I14"/>
    <mergeCell ref="B5:C5"/>
    <mergeCell ref="D5:F5"/>
    <mergeCell ref="B6:I6"/>
    <mergeCell ref="F14:G14"/>
    <mergeCell ref="D11:E11"/>
    <mergeCell ref="D12:E12"/>
    <mergeCell ref="D13:E13"/>
    <mergeCell ref="H12:I12"/>
    <mergeCell ref="B13:C13"/>
    <mergeCell ref="F11:G11"/>
    <mergeCell ref="F12:G12"/>
    <mergeCell ref="B12:C12"/>
    <mergeCell ref="F13:G13"/>
    <mergeCell ref="B8:I8"/>
  </mergeCells>
  <phoneticPr fontId="2" type="noConversion"/>
  <printOptions horizontalCentered="1" verticalCentered="1"/>
  <pageMargins left="0.74" right="0.74803149606299213" top="0.51181102362204722" bottom="0.98425196850393704" header="0.51181102362204722" footer="0.51181102362204722"/>
  <pageSetup paperSize="9" scale="84"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K18"/>
  <sheetViews>
    <sheetView showGridLines="0" topLeftCell="B1" zoomScale="75" zoomScaleNormal="75" zoomScaleSheetLayoutView="75" workbookViewId="0">
      <selection activeCell="B2" sqref="B2:J2"/>
    </sheetView>
  </sheetViews>
  <sheetFormatPr defaultColWidth="9.1796875" defaultRowHeight="12.5" x14ac:dyDescent="0.25"/>
  <cols>
    <col min="1" max="1" width="9.1796875" style="3"/>
    <col min="2" max="2" width="18.26953125" style="3" customWidth="1"/>
    <col min="3" max="3" width="10.81640625" style="3" customWidth="1"/>
    <col min="4" max="4" width="11.7265625" style="3" customWidth="1"/>
    <col min="5" max="5" width="7.453125" style="3" customWidth="1"/>
    <col min="6" max="7" width="11.1796875" style="3" customWidth="1"/>
    <col min="8" max="8" width="9.1796875" style="7"/>
    <col min="9" max="9" width="10.54296875" style="3" customWidth="1"/>
    <col min="10" max="10" width="54.26953125" style="3" customWidth="1"/>
    <col min="11" max="16384" width="9.1796875" style="3"/>
  </cols>
  <sheetData>
    <row r="1" spans="2:11" ht="13" thickBot="1" x14ac:dyDescent="0.3"/>
    <row r="2" spans="2:11" ht="32.25" customHeight="1" thickBot="1" x14ac:dyDescent="0.3">
      <c r="B2" s="627" t="s">
        <v>141</v>
      </c>
      <c r="C2" s="628"/>
      <c r="D2" s="628"/>
      <c r="E2" s="628"/>
      <c r="F2" s="628"/>
      <c r="G2" s="628"/>
      <c r="H2" s="628"/>
      <c r="I2" s="628"/>
      <c r="J2" s="629"/>
    </row>
    <row r="3" spans="2:11" ht="9.75" customHeight="1" thickBot="1" x14ac:dyDescent="0.3">
      <c r="B3" s="17"/>
      <c r="C3" s="17"/>
      <c r="D3" s="17"/>
      <c r="E3" s="17"/>
      <c r="F3" s="17"/>
      <c r="G3" s="17"/>
      <c r="H3" s="475"/>
      <c r="I3" s="19"/>
    </row>
    <row r="4" spans="2:11" ht="30.5" thickBot="1" x14ac:dyDescent="0.35">
      <c r="B4" s="20" t="s">
        <v>40</v>
      </c>
      <c r="C4" s="653" t="s">
        <v>4</v>
      </c>
      <c r="D4" s="653"/>
      <c r="E4" s="21" t="s">
        <v>5</v>
      </c>
      <c r="F4" s="22" t="s">
        <v>21</v>
      </c>
      <c r="G4" s="23" t="s">
        <v>20</v>
      </c>
      <c r="H4" s="23" t="s">
        <v>19</v>
      </c>
      <c r="I4" s="24" t="s">
        <v>18</v>
      </c>
      <c r="J4" s="43" t="s">
        <v>39</v>
      </c>
      <c r="K4" s="471" t="s">
        <v>525</v>
      </c>
    </row>
    <row r="5" spans="2:11" ht="32.25" customHeight="1" x14ac:dyDescent="0.25">
      <c r="B5" s="123" t="s">
        <v>148</v>
      </c>
      <c r="C5" s="600" t="s">
        <v>149</v>
      </c>
      <c r="D5" s="600"/>
      <c r="E5" s="25" t="s">
        <v>267</v>
      </c>
      <c r="F5" s="190" t="s">
        <v>395</v>
      </c>
      <c r="G5" s="26">
        <v>5.5</v>
      </c>
      <c r="H5" s="490"/>
      <c r="I5" s="27">
        <f>H5*G5</f>
        <v>0</v>
      </c>
      <c r="J5" s="47" t="s">
        <v>265</v>
      </c>
    </row>
    <row r="6" spans="2:11" ht="32.25" customHeight="1" x14ac:dyDescent="0.25">
      <c r="B6" s="148"/>
      <c r="C6" s="599" t="s">
        <v>150</v>
      </c>
      <c r="D6" s="636"/>
      <c r="E6" s="28" t="s">
        <v>7</v>
      </c>
      <c r="F6" s="166" t="s">
        <v>396</v>
      </c>
      <c r="G6" s="30">
        <v>5000</v>
      </c>
      <c r="H6" s="187"/>
      <c r="I6" s="31">
        <f>H6*G6</f>
        <v>0</v>
      </c>
      <c r="J6" s="47" t="s">
        <v>283</v>
      </c>
    </row>
    <row r="7" spans="2:11" ht="32.25" customHeight="1" thickBot="1" x14ac:dyDescent="0.3">
      <c r="B7" s="109"/>
      <c r="C7" s="598" t="s">
        <v>32</v>
      </c>
      <c r="D7" s="598"/>
      <c r="E7" s="28" t="s">
        <v>7</v>
      </c>
      <c r="F7" s="95" t="s">
        <v>225</v>
      </c>
      <c r="G7" s="72">
        <v>1500</v>
      </c>
      <c r="H7" s="479"/>
      <c r="I7" s="85">
        <f>H7*G7</f>
        <v>0</v>
      </c>
      <c r="J7" s="47" t="s">
        <v>526</v>
      </c>
    </row>
    <row r="8" spans="2:11" ht="13" thickBot="1" x14ac:dyDescent="0.3">
      <c r="B8" s="688"/>
      <c r="C8" s="689"/>
      <c r="D8" s="689"/>
      <c r="E8" s="689"/>
      <c r="F8" s="689"/>
      <c r="G8" s="689"/>
      <c r="H8" s="689"/>
      <c r="I8" s="106">
        <f>SUM(I5:I7)</f>
        <v>0</v>
      </c>
      <c r="J8" s="149"/>
    </row>
    <row r="9" spans="2:11" ht="32.25" customHeight="1" x14ac:dyDescent="0.25">
      <c r="B9" s="108" t="s">
        <v>151</v>
      </c>
      <c r="C9" s="612" t="s">
        <v>153</v>
      </c>
      <c r="D9" s="612"/>
      <c r="E9" s="36" t="s">
        <v>261</v>
      </c>
      <c r="F9" s="186" t="s">
        <v>374</v>
      </c>
      <c r="G9" s="89">
        <v>17</v>
      </c>
      <c r="H9" s="480"/>
      <c r="I9" s="27">
        <f t="shared" ref="I9:I15" si="0">H9*G9</f>
        <v>0</v>
      </c>
      <c r="J9" s="131" t="s">
        <v>260</v>
      </c>
    </row>
    <row r="10" spans="2:11" ht="32.25" customHeight="1" x14ac:dyDescent="0.25">
      <c r="B10" s="109"/>
      <c r="C10" s="599" t="s">
        <v>150</v>
      </c>
      <c r="D10" s="636"/>
      <c r="E10" s="28" t="s">
        <v>7</v>
      </c>
      <c r="F10" s="166" t="s">
        <v>396</v>
      </c>
      <c r="G10" s="470">
        <v>2500</v>
      </c>
      <c r="H10" s="187"/>
      <c r="I10" s="31">
        <f t="shared" si="0"/>
        <v>0</v>
      </c>
      <c r="J10" s="47" t="s">
        <v>520</v>
      </c>
    </row>
    <row r="11" spans="2:11" ht="32.25" customHeight="1" thickBot="1" x14ac:dyDescent="0.3">
      <c r="B11" s="109"/>
      <c r="C11" s="598" t="s">
        <v>32</v>
      </c>
      <c r="D11" s="598"/>
      <c r="E11" s="28" t="s">
        <v>7</v>
      </c>
      <c r="F11" s="95" t="s">
        <v>225</v>
      </c>
      <c r="G11" s="72">
        <v>1500</v>
      </c>
      <c r="H11" s="479"/>
      <c r="I11" s="85">
        <f t="shared" si="0"/>
        <v>0</v>
      </c>
      <c r="J11" s="47" t="s">
        <v>526</v>
      </c>
    </row>
    <row r="12" spans="2:11" ht="13" thickBot="1" x14ac:dyDescent="0.3">
      <c r="B12" s="635"/>
      <c r="C12" s="675"/>
      <c r="D12" s="675"/>
      <c r="E12" s="675"/>
      <c r="F12" s="675"/>
      <c r="G12" s="675"/>
      <c r="H12" s="676"/>
      <c r="I12" s="106">
        <f>SUM(I9:I11)</f>
        <v>0</v>
      </c>
      <c r="J12" s="150"/>
    </row>
    <row r="13" spans="2:11" ht="32.25" customHeight="1" x14ac:dyDescent="0.25">
      <c r="B13" s="669" t="s">
        <v>152</v>
      </c>
      <c r="C13" s="612" t="s">
        <v>91</v>
      </c>
      <c r="D13" s="612"/>
      <c r="E13" s="28" t="s">
        <v>25</v>
      </c>
      <c r="F13" s="29" t="s">
        <v>395</v>
      </c>
      <c r="G13" s="74">
        <v>5.5</v>
      </c>
      <c r="H13" s="478"/>
      <c r="I13" s="85">
        <f t="shared" si="0"/>
        <v>0</v>
      </c>
      <c r="J13" s="100" t="s">
        <v>201</v>
      </c>
    </row>
    <row r="14" spans="2:11" ht="32.25" customHeight="1" x14ac:dyDescent="0.25">
      <c r="B14" s="669"/>
      <c r="C14" s="599" t="s">
        <v>92</v>
      </c>
      <c r="D14" s="599"/>
      <c r="E14" s="80" t="s">
        <v>7</v>
      </c>
      <c r="F14" s="29" t="s">
        <v>206</v>
      </c>
      <c r="G14" s="74">
        <v>6000</v>
      </c>
      <c r="H14" s="478"/>
      <c r="I14" s="85">
        <f t="shared" si="0"/>
        <v>0</v>
      </c>
      <c r="J14" s="100" t="s">
        <v>207</v>
      </c>
    </row>
    <row r="15" spans="2:11" ht="32.25" customHeight="1" x14ac:dyDescent="0.25">
      <c r="B15" s="669"/>
      <c r="C15" s="599" t="s">
        <v>30</v>
      </c>
      <c r="D15" s="599"/>
      <c r="E15" s="80" t="s">
        <v>7</v>
      </c>
      <c r="F15" s="29" t="s">
        <v>202</v>
      </c>
      <c r="G15" s="74">
        <v>2000</v>
      </c>
      <c r="H15" s="478"/>
      <c r="I15" s="85">
        <f t="shared" si="0"/>
        <v>0</v>
      </c>
      <c r="J15" s="100" t="s">
        <v>204</v>
      </c>
    </row>
    <row r="16" spans="2:11" ht="32.25" customHeight="1" thickBot="1" x14ac:dyDescent="0.3">
      <c r="B16" s="669"/>
      <c r="C16" s="658" t="s">
        <v>93</v>
      </c>
      <c r="D16" s="658"/>
      <c r="E16" s="120" t="s">
        <v>7</v>
      </c>
      <c r="F16" s="48" t="s">
        <v>305</v>
      </c>
      <c r="G16" s="191">
        <v>140</v>
      </c>
      <c r="H16" s="485"/>
      <c r="I16" s="32">
        <f>G16*H16</f>
        <v>0</v>
      </c>
      <c r="J16" s="121" t="s">
        <v>306</v>
      </c>
    </row>
    <row r="17" spans="2:10" ht="13" thickBot="1" x14ac:dyDescent="0.3">
      <c r="B17" s="635"/>
      <c r="C17" s="690"/>
      <c r="D17" s="690"/>
      <c r="E17" s="690"/>
      <c r="F17" s="690"/>
      <c r="G17" s="690"/>
      <c r="H17" s="691"/>
      <c r="I17" s="159">
        <f>SUM(I13:I16)</f>
        <v>0</v>
      </c>
      <c r="J17" s="150"/>
    </row>
    <row r="18" spans="2:10" ht="13" thickBot="1" x14ac:dyDescent="0.3">
      <c r="B18" s="601" t="s">
        <v>41</v>
      </c>
      <c r="C18" s="602"/>
      <c r="D18" s="602"/>
      <c r="E18" s="602"/>
      <c r="F18" s="602"/>
      <c r="G18" s="602"/>
      <c r="H18" s="603"/>
      <c r="I18" s="44">
        <f>SUM(I8,I12,I17)</f>
        <v>0</v>
      </c>
      <c r="J18" s="53"/>
    </row>
  </sheetData>
  <mergeCells count="17">
    <mergeCell ref="B18:H18"/>
    <mergeCell ref="C13:D13"/>
    <mergeCell ref="C14:D14"/>
    <mergeCell ref="C4:D4"/>
    <mergeCell ref="C5:D5"/>
    <mergeCell ref="B12:H12"/>
    <mergeCell ref="B13:B16"/>
    <mergeCell ref="C15:D15"/>
    <mergeCell ref="C16:D16"/>
    <mergeCell ref="B17:H17"/>
    <mergeCell ref="B2:J2"/>
    <mergeCell ref="C11:D11"/>
    <mergeCell ref="C6:D6"/>
    <mergeCell ref="C7:D7"/>
    <mergeCell ref="C10:D10"/>
    <mergeCell ref="C9:D9"/>
    <mergeCell ref="B8:H8"/>
  </mergeCells>
  <phoneticPr fontId="2" type="noConversion"/>
  <pageMargins left="0.75" right="0.75" top="1" bottom="1" header="0.5" footer="0.5"/>
  <pageSetup paperSize="9" scale="55"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K10"/>
  <sheetViews>
    <sheetView showGridLines="0" zoomScale="75" workbookViewId="0">
      <selection activeCell="B2" sqref="B2:J2"/>
    </sheetView>
  </sheetViews>
  <sheetFormatPr defaultRowHeight="12.5" x14ac:dyDescent="0.25"/>
  <cols>
    <col min="2" max="2" width="20.453125" customWidth="1"/>
    <col min="3" max="3" width="10.81640625" customWidth="1"/>
    <col min="4" max="4" width="11.7265625" customWidth="1"/>
    <col min="5" max="5" width="7.453125" customWidth="1"/>
    <col min="6" max="7" width="11.1796875" customWidth="1"/>
    <col min="9" max="9" width="10.54296875" customWidth="1"/>
    <col min="10" max="10" width="54.26953125" customWidth="1"/>
  </cols>
  <sheetData>
    <row r="1" spans="1:11" ht="13" thickBot="1" x14ac:dyDescent="0.3">
      <c r="A1" s="3"/>
      <c r="B1" s="3"/>
      <c r="C1" s="3"/>
      <c r="D1" s="3"/>
      <c r="E1" s="3"/>
      <c r="F1" s="3"/>
      <c r="G1" s="3"/>
      <c r="H1" s="3"/>
      <c r="I1" s="3"/>
      <c r="J1" s="3"/>
    </row>
    <row r="2" spans="1:11" ht="31.5" customHeight="1" thickBot="1" x14ac:dyDescent="0.3">
      <c r="A2" s="3"/>
      <c r="B2" s="627" t="s">
        <v>157</v>
      </c>
      <c r="C2" s="628"/>
      <c r="D2" s="628"/>
      <c r="E2" s="628"/>
      <c r="F2" s="628"/>
      <c r="G2" s="628"/>
      <c r="H2" s="628"/>
      <c r="I2" s="628"/>
      <c r="J2" s="629"/>
    </row>
    <row r="3" spans="1:11" ht="10.5" customHeight="1" thickBot="1" x14ac:dyDescent="0.3">
      <c r="A3" s="3"/>
      <c r="B3" s="17"/>
      <c r="C3" s="17"/>
      <c r="D3" s="17"/>
      <c r="E3" s="17"/>
      <c r="F3" s="17"/>
      <c r="G3" s="17"/>
      <c r="H3" s="18"/>
      <c r="I3" s="19"/>
      <c r="J3" s="3"/>
    </row>
    <row r="4" spans="1:11" ht="30.5" thickBot="1" x14ac:dyDescent="0.35">
      <c r="A4" s="3"/>
      <c r="B4" s="20" t="s">
        <v>40</v>
      </c>
      <c r="C4" s="692" t="s">
        <v>4</v>
      </c>
      <c r="D4" s="692"/>
      <c r="E4" s="154" t="s">
        <v>5</v>
      </c>
      <c r="F4" s="155" t="s">
        <v>21</v>
      </c>
      <c r="G4" s="156" t="s">
        <v>20</v>
      </c>
      <c r="H4" s="154" t="s">
        <v>19</v>
      </c>
      <c r="I4" s="157" t="s">
        <v>18</v>
      </c>
      <c r="J4" s="158" t="s">
        <v>39</v>
      </c>
      <c r="K4" s="471" t="s">
        <v>525</v>
      </c>
    </row>
    <row r="5" spans="1:11" ht="32.25" customHeight="1" x14ac:dyDescent="0.25">
      <c r="A5" s="3"/>
      <c r="B5" s="151" t="s">
        <v>158</v>
      </c>
      <c r="C5" s="693" t="s">
        <v>159</v>
      </c>
      <c r="D5" s="694"/>
      <c r="E5" s="25" t="s">
        <v>8</v>
      </c>
      <c r="F5" s="190">
        <v>165</v>
      </c>
      <c r="G5" s="26">
        <v>165</v>
      </c>
      <c r="H5" s="490"/>
      <c r="I5" s="31">
        <f>H5*G5</f>
        <v>0</v>
      </c>
      <c r="J5" s="147" t="s">
        <v>264</v>
      </c>
    </row>
    <row r="6" spans="1:11" ht="32.25" customHeight="1" x14ac:dyDescent="0.25">
      <c r="A6" s="3"/>
      <c r="B6" s="152"/>
      <c r="C6" s="695" t="s">
        <v>160</v>
      </c>
      <c r="D6" s="696"/>
      <c r="E6" s="80" t="s">
        <v>7</v>
      </c>
      <c r="F6" s="29" t="s">
        <v>206</v>
      </c>
      <c r="G6" s="74">
        <v>6000</v>
      </c>
      <c r="H6" s="478"/>
      <c r="I6" s="85">
        <f>H6*G6</f>
        <v>0</v>
      </c>
      <c r="J6" s="100" t="s">
        <v>207</v>
      </c>
    </row>
    <row r="7" spans="1:11" ht="32.25" customHeight="1" x14ac:dyDescent="0.25">
      <c r="A7" s="3"/>
      <c r="B7" s="153"/>
      <c r="C7" s="599" t="s">
        <v>161</v>
      </c>
      <c r="D7" s="599"/>
      <c r="E7" s="80" t="s">
        <v>7</v>
      </c>
      <c r="F7" s="29" t="s">
        <v>202</v>
      </c>
      <c r="G7" s="74">
        <v>2000</v>
      </c>
      <c r="H7" s="478"/>
      <c r="I7" s="85">
        <f>H7*G7</f>
        <v>0</v>
      </c>
      <c r="J7" s="100" t="s">
        <v>204</v>
      </c>
    </row>
    <row r="8" spans="1:11" ht="32.25" customHeight="1" thickBot="1" x14ac:dyDescent="0.3">
      <c r="A8" s="3"/>
      <c r="B8" s="146"/>
      <c r="C8" s="598" t="s">
        <v>162</v>
      </c>
      <c r="D8" s="598"/>
      <c r="E8" s="120" t="s">
        <v>7</v>
      </c>
      <c r="F8" s="48" t="s">
        <v>305</v>
      </c>
      <c r="G8" s="191">
        <v>140</v>
      </c>
      <c r="H8" s="485"/>
      <c r="I8" s="85">
        <f>H8*G8</f>
        <v>0</v>
      </c>
      <c r="J8" s="121" t="s">
        <v>203</v>
      </c>
    </row>
    <row r="9" spans="1:11" ht="13" thickBot="1" x14ac:dyDescent="0.3">
      <c r="A9" s="3"/>
      <c r="B9" s="635"/>
      <c r="C9" s="679"/>
      <c r="D9" s="679"/>
      <c r="E9" s="679"/>
      <c r="F9" s="679"/>
      <c r="G9" s="679"/>
      <c r="H9" s="680"/>
      <c r="I9" s="106">
        <f>SUM(I5:I8)</f>
        <v>0</v>
      </c>
      <c r="J9" s="150"/>
    </row>
    <row r="10" spans="1:11" ht="13" thickBot="1" x14ac:dyDescent="0.3">
      <c r="A10" s="3"/>
      <c r="B10" s="601" t="s">
        <v>155</v>
      </c>
      <c r="C10" s="602"/>
      <c r="D10" s="602"/>
      <c r="E10" s="602"/>
      <c r="F10" s="602"/>
      <c r="G10" s="602"/>
      <c r="H10" s="603"/>
      <c r="I10" s="44">
        <f>SUM(I9)</f>
        <v>0</v>
      </c>
      <c r="J10" s="53"/>
    </row>
  </sheetData>
  <mergeCells count="8">
    <mergeCell ref="B2:J2"/>
    <mergeCell ref="C4:D4"/>
    <mergeCell ref="C5:D5"/>
    <mergeCell ref="C6:D6"/>
    <mergeCell ref="B10:H10"/>
    <mergeCell ref="B9:H9"/>
    <mergeCell ref="C7:D7"/>
    <mergeCell ref="C8:D8"/>
  </mergeCells>
  <phoneticPr fontId="2" type="noConversion"/>
  <pageMargins left="0.75" right="0.75" top="1" bottom="1" header="0.5" footer="0.5"/>
  <pageSetup paperSize="9" scale="55" orientation="portrait" horizontalDpi="300" verticalDpi="300"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K18"/>
  <sheetViews>
    <sheetView showGridLines="0" zoomScale="75" workbookViewId="0">
      <selection activeCell="B2" sqref="B2:J2"/>
    </sheetView>
  </sheetViews>
  <sheetFormatPr defaultRowHeight="12.5" x14ac:dyDescent="0.25"/>
  <cols>
    <col min="2" max="2" width="20.453125" customWidth="1"/>
    <col min="3" max="3" width="10.81640625" customWidth="1"/>
    <col min="4" max="4" width="10.54296875" customWidth="1"/>
    <col min="5" max="5" width="8.54296875" customWidth="1"/>
    <col min="6" max="6" width="12.81640625" customWidth="1"/>
    <col min="7" max="7" width="11.1796875" customWidth="1"/>
    <col min="8" max="8" width="9.1796875" style="474" customWidth="1"/>
    <col min="9" max="9" width="10.54296875" customWidth="1"/>
    <col min="10" max="10" width="54.26953125" customWidth="1"/>
  </cols>
  <sheetData>
    <row r="1" spans="1:11" ht="13" thickBot="1" x14ac:dyDescent="0.3">
      <c r="A1" s="160"/>
      <c r="B1" s="160"/>
      <c r="C1" s="160"/>
      <c r="D1" s="160"/>
      <c r="E1" s="160"/>
      <c r="F1" s="160"/>
      <c r="G1" s="160"/>
      <c r="H1" s="494"/>
      <c r="I1" s="160"/>
      <c r="J1" s="160"/>
    </row>
    <row r="2" spans="1:11" ht="31.5" customHeight="1" thickBot="1" x14ac:dyDescent="0.3">
      <c r="A2" s="160"/>
      <c r="B2" s="704" t="s">
        <v>322</v>
      </c>
      <c r="C2" s="705"/>
      <c r="D2" s="705"/>
      <c r="E2" s="705"/>
      <c r="F2" s="705"/>
      <c r="G2" s="705"/>
      <c r="H2" s="705"/>
      <c r="I2" s="705"/>
      <c r="J2" s="706"/>
    </row>
    <row r="3" spans="1:11" ht="10.5" customHeight="1" thickBot="1" x14ac:dyDescent="0.3">
      <c r="A3" s="160"/>
      <c r="B3" s="17"/>
      <c r="C3" s="17"/>
      <c r="D3" s="17"/>
      <c r="E3" s="17"/>
      <c r="F3" s="17"/>
      <c r="G3" s="17"/>
      <c r="H3" s="475"/>
      <c r="I3" s="19"/>
      <c r="J3" s="160"/>
    </row>
    <row r="4" spans="1:11" ht="30.5" thickBot="1" x14ac:dyDescent="0.35">
      <c r="A4" s="160"/>
      <c r="B4" s="20" t="s">
        <v>40</v>
      </c>
      <c r="C4" s="692" t="s">
        <v>4</v>
      </c>
      <c r="D4" s="692"/>
      <c r="E4" s="154" t="s">
        <v>5</v>
      </c>
      <c r="F4" s="155" t="s">
        <v>21</v>
      </c>
      <c r="G4" s="156" t="s">
        <v>20</v>
      </c>
      <c r="H4" s="156" t="s">
        <v>19</v>
      </c>
      <c r="I4" s="157" t="s">
        <v>18</v>
      </c>
      <c r="J4" s="161" t="s">
        <v>39</v>
      </c>
      <c r="K4" s="471" t="s">
        <v>525</v>
      </c>
    </row>
    <row r="5" spans="1:11" ht="49.5" customHeight="1" x14ac:dyDescent="0.25">
      <c r="A5" s="160"/>
      <c r="B5" s="151" t="s">
        <v>358</v>
      </c>
      <c r="C5" s="693" t="s">
        <v>154</v>
      </c>
      <c r="D5" s="693"/>
      <c r="E5" s="230" t="s">
        <v>205</v>
      </c>
      <c r="F5" s="231" t="s">
        <v>288</v>
      </c>
      <c r="G5" s="26">
        <v>15</v>
      </c>
      <c r="H5" s="490"/>
      <c r="I5" s="428">
        <f>H5*G5*5</f>
        <v>0</v>
      </c>
      <c r="J5" s="147" t="s">
        <v>507</v>
      </c>
    </row>
    <row r="6" spans="1:11" ht="32.25" customHeight="1" x14ac:dyDescent="0.25">
      <c r="A6" s="160"/>
      <c r="B6" s="152"/>
      <c r="C6" s="707" t="s">
        <v>296</v>
      </c>
      <c r="D6" s="708"/>
      <c r="E6" s="204" t="s">
        <v>190</v>
      </c>
      <c r="F6" s="232">
        <v>35000</v>
      </c>
      <c r="G6" s="89">
        <v>35000</v>
      </c>
      <c r="H6" s="480"/>
      <c r="I6" s="429">
        <f>G6*H6</f>
        <v>0</v>
      </c>
      <c r="J6" s="233" t="s">
        <v>397</v>
      </c>
    </row>
    <row r="7" spans="1:11" ht="37.5" customHeight="1" x14ac:dyDescent="0.25">
      <c r="A7" s="160"/>
      <c r="B7" s="152"/>
      <c r="C7" s="697" t="s">
        <v>352</v>
      </c>
      <c r="D7" s="697"/>
      <c r="E7" s="500" t="s">
        <v>7</v>
      </c>
      <c r="F7" s="176" t="s">
        <v>353</v>
      </c>
      <c r="G7" s="501">
        <v>250</v>
      </c>
      <c r="H7" s="502">
        <f>('Key information'!B34)*2</f>
        <v>0</v>
      </c>
      <c r="I7" s="428">
        <f>H7*G7</f>
        <v>0</v>
      </c>
      <c r="J7" s="73" t="s">
        <v>513</v>
      </c>
    </row>
    <row r="8" spans="1:11" ht="48" customHeight="1" x14ac:dyDescent="0.25">
      <c r="A8" s="160"/>
      <c r="B8" s="152"/>
      <c r="C8" s="711" t="s">
        <v>370</v>
      </c>
      <c r="D8" s="712"/>
      <c r="E8" s="500" t="s">
        <v>401</v>
      </c>
      <c r="F8" s="176" t="s">
        <v>399</v>
      </c>
      <c r="G8" s="501">
        <v>320</v>
      </c>
      <c r="H8" s="502"/>
      <c r="I8" s="430">
        <f>G8*H8</f>
        <v>0</v>
      </c>
      <c r="J8" s="73" t="s">
        <v>400</v>
      </c>
    </row>
    <row r="9" spans="1:11" ht="48.75" customHeight="1" thickBot="1" x14ac:dyDescent="0.3">
      <c r="A9" s="160"/>
      <c r="B9" s="152"/>
      <c r="C9" s="503" t="s">
        <v>350</v>
      </c>
      <c r="D9" s="504"/>
      <c r="E9" s="505" t="s">
        <v>323</v>
      </c>
      <c r="F9" s="506" t="s">
        <v>351</v>
      </c>
      <c r="G9" s="507">
        <v>110000</v>
      </c>
      <c r="H9" s="508"/>
      <c r="I9" s="431">
        <f>H9*G9</f>
        <v>0</v>
      </c>
      <c r="J9" s="73" t="s">
        <v>410</v>
      </c>
    </row>
    <row r="10" spans="1:11" ht="48.75" customHeight="1" x14ac:dyDescent="0.25">
      <c r="A10" s="160"/>
      <c r="B10" s="221" t="s">
        <v>359</v>
      </c>
      <c r="C10" s="693" t="s">
        <v>154</v>
      </c>
      <c r="D10" s="693"/>
      <c r="E10" s="230" t="s">
        <v>205</v>
      </c>
      <c r="F10" s="231" t="s">
        <v>288</v>
      </c>
      <c r="G10" s="26">
        <v>15</v>
      </c>
      <c r="H10" s="490"/>
      <c r="I10" s="432">
        <f>H10*G10</f>
        <v>0</v>
      </c>
      <c r="J10" s="147" t="s">
        <v>506</v>
      </c>
    </row>
    <row r="11" spans="1:11" ht="41.25" customHeight="1" x14ac:dyDescent="0.25">
      <c r="A11" s="160"/>
      <c r="B11" s="152"/>
      <c r="C11" s="697" t="s">
        <v>356</v>
      </c>
      <c r="D11" s="697"/>
      <c r="E11" s="235" t="s">
        <v>323</v>
      </c>
      <c r="F11" s="709" t="s">
        <v>527</v>
      </c>
      <c r="G11" s="710"/>
      <c r="H11" s="493"/>
      <c r="I11" s="433">
        <f>'Post closure water worksheet'!E11</f>
        <v>0</v>
      </c>
      <c r="J11" s="73" t="s">
        <v>324</v>
      </c>
    </row>
    <row r="12" spans="1:11" ht="32.25" customHeight="1" x14ac:dyDescent="0.25">
      <c r="A12" s="160"/>
      <c r="B12" s="152"/>
      <c r="C12" s="633" t="s">
        <v>352</v>
      </c>
      <c r="D12" s="634"/>
      <c r="E12" s="204" t="s">
        <v>7</v>
      </c>
      <c r="F12" s="88" t="s">
        <v>353</v>
      </c>
      <c r="G12" s="89">
        <v>250</v>
      </c>
      <c r="H12" s="502">
        <f>'Key information'!B34*3</f>
        <v>0</v>
      </c>
      <c r="I12" s="428">
        <f>(H12*G12)</f>
        <v>0</v>
      </c>
      <c r="J12" s="73" t="s">
        <v>510</v>
      </c>
    </row>
    <row r="13" spans="1:11" ht="38.25" customHeight="1" x14ac:dyDescent="0.25">
      <c r="A13" s="160"/>
      <c r="B13" s="152"/>
      <c r="C13" s="633" t="s">
        <v>327</v>
      </c>
      <c r="D13" s="634"/>
      <c r="E13" s="204" t="s">
        <v>7</v>
      </c>
      <c r="F13" s="218">
        <v>1100</v>
      </c>
      <c r="G13" s="89">
        <v>1100</v>
      </c>
      <c r="H13" s="502">
        <f>(('Key information'!B9+'Key information'!B10+'Key information'!B11+'Key information'!B12+'Key information'!B13+'Key information'!B14+'Key information'!B15+'Key information'!B16+'Key information'!B17)*0.2)*2</f>
        <v>0</v>
      </c>
      <c r="I13" s="428">
        <f>G13*H13</f>
        <v>0</v>
      </c>
      <c r="J13" s="73" t="s">
        <v>511</v>
      </c>
    </row>
    <row r="14" spans="1:11" ht="35.25" customHeight="1" x14ac:dyDescent="0.25">
      <c r="A14" s="160"/>
      <c r="B14" s="152"/>
      <c r="C14" s="633" t="s">
        <v>354</v>
      </c>
      <c r="D14" s="677"/>
      <c r="E14" s="204" t="s">
        <v>7</v>
      </c>
      <c r="F14" s="88" t="s">
        <v>355</v>
      </c>
      <c r="G14" s="89">
        <v>2500</v>
      </c>
      <c r="H14" s="502">
        <f>(('Key information'!B34)*0.2)*2</f>
        <v>0</v>
      </c>
      <c r="I14" s="428">
        <f>G14*H14</f>
        <v>0</v>
      </c>
      <c r="J14" s="73" t="s">
        <v>512</v>
      </c>
    </row>
    <row r="15" spans="1:11" ht="41.25" customHeight="1" x14ac:dyDescent="0.25">
      <c r="A15" s="160"/>
      <c r="B15" s="701"/>
      <c r="C15" s="599" t="s">
        <v>357</v>
      </c>
      <c r="D15" s="599"/>
      <c r="E15" s="234" t="s">
        <v>323</v>
      </c>
      <c r="F15" s="219">
        <v>20000</v>
      </c>
      <c r="G15" s="50">
        <v>20000</v>
      </c>
      <c r="H15" s="491"/>
      <c r="I15" s="431">
        <f>G15*H15</f>
        <v>0</v>
      </c>
      <c r="J15" s="73" t="s">
        <v>409</v>
      </c>
    </row>
    <row r="16" spans="1:11" ht="36" customHeight="1" thickBot="1" x14ac:dyDescent="0.3">
      <c r="A16" s="160"/>
      <c r="B16" s="701"/>
      <c r="C16" s="599" t="s">
        <v>369</v>
      </c>
      <c r="D16" s="599"/>
      <c r="E16" s="28" t="s">
        <v>205</v>
      </c>
      <c r="F16" s="45" t="s">
        <v>503</v>
      </c>
      <c r="G16" s="30">
        <v>72</v>
      </c>
      <c r="H16" s="187"/>
      <c r="I16" s="431">
        <f>G16*H16</f>
        <v>0</v>
      </c>
      <c r="J16" s="73" t="s">
        <v>508</v>
      </c>
    </row>
    <row r="17" spans="1:10" ht="13" thickBot="1" x14ac:dyDescent="0.3">
      <c r="A17" s="160"/>
      <c r="B17" s="608"/>
      <c r="C17" s="702"/>
      <c r="D17" s="702"/>
      <c r="E17" s="702"/>
      <c r="F17" s="702"/>
      <c r="G17" s="702"/>
      <c r="H17" s="703"/>
      <c r="I17" s="434">
        <f>SUM(I5:I16)</f>
        <v>0</v>
      </c>
      <c r="J17" s="162"/>
    </row>
    <row r="18" spans="1:10" ht="13" thickBot="1" x14ac:dyDescent="0.3">
      <c r="A18" s="160"/>
      <c r="B18" s="698" t="s">
        <v>313</v>
      </c>
      <c r="C18" s="699"/>
      <c r="D18" s="699"/>
      <c r="E18" s="699"/>
      <c r="F18" s="699"/>
      <c r="G18" s="699"/>
      <c r="H18" s="700"/>
      <c r="I18" s="435">
        <f>SUM(I17)</f>
        <v>0</v>
      </c>
      <c r="J18" s="163"/>
    </row>
  </sheetData>
  <mergeCells count="17">
    <mergeCell ref="B2:J2"/>
    <mergeCell ref="C4:D4"/>
    <mergeCell ref="C5:D5"/>
    <mergeCell ref="C6:D6"/>
    <mergeCell ref="F11:G11"/>
    <mergeCell ref="C10:D10"/>
    <mergeCell ref="C8:D8"/>
    <mergeCell ref="C7:D7"/>
    <mergeCell ref="C14:D14"/>
    <mergeCell ref="C13:D13"/>
    <mergeCell ref="C11:D11"/>
    <mergeCell ref="C12:D12"/>
    <mergeCell ref="B18:H18"/>
    <mergeCell ref="B15:B16"/>
    <mergeCell ref="C16:D16"/>
    <mergeCell ref="B17:H17"/>
    <mergeCell ref="C15:D15"/>
  </mergeCells>
  <phoneticPr fontId="2" type="noConversion"/>
  <pageMargins left="0.75" right="0.75" top="1" bottom="1" header="0.5" footer="0.5"/>
  <pageSetup paperSize="9" scale="55" orientation="portrait" horizontalDpi="300" verticalDpi="300"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2:N96"/>
  <sheetViews>
    <sheetView zoomScale="85" workbookViewId="0">
      <selection activeCell="C3" sqref="C3"/>
    </sheetView>
  </sheetViews>
  <sheetFormatPr defaultColWidth="8.81640625" defaultRowHeight="12.5" x14ac:dyDescent="0.25"/>
  <cols>
    <col min="1" max="1" width="7.7265625" style="256" customWidth="1"/>
    <col min="2" max="2" width="1.7265625" style="256" customWidth="1"/>
    <col min="3" max="3" width="35.453125" style="257" customWidth="1"/>
    <col min="4" max="4" width="16.1796875" style="256" customWidth="1"/>
    <col min="5" max="5" width="18.7265625" style="256" customWidth="1"/>
    <col min="6" max="6" width="9.1796875" style="256" customWidth="1"/>
    <col min="7" max="7" width="11.26953125" style="256" customWidth="1"/>
    <col min="8" max="8" width="11.81640625" style="256" customWidth="1"/>
    <col min="9" max="9" width="11.54296875" style="256" customWidth="1"/>
    <col min="10" max="16384" width="8.81640625" style="256"/>
  </cols>
  <sheetData>
    <row r="2" spans="1:11" ht="25" x14ac:dyDescent="0.5">
      <c r="A2" s="255" t="s">
        <v>411</v>
      </c>
    </row>
    <row r="3" spans="1:11" ht="16.899999999999999" customHeight="1" x14ac:dyDescent="0.5">
      <c r="A3" s="255"/>
      <c r="G3" s="468" t="s">
        <v>505</v>
      </c>
    </row>
    <row r="4" spans="1:11" ht="18" x14ac:dyDescent="0.4">
      <c r="A4" s="258" t="s">
        <v>412</v>
      </c>
      <c r="C4" s="256"/>
      <c r="G4" s="715" t="s">
        <v>515</v>
      </c>
      <c r="H4" s="715"/>
      <c r="I4" s="715"/>
      <c r="J4" s="715"/>
      <c r="K4" s="715"/>
    </row>
    <row r="5" spans="1:11" ht="13" thickBot="1" x14ac:dyDescent="0.3">
      <c r="G5" s="715"/>
      <c r="H5" s="715"/>
      <c r="I5" s="715"/>
      <c r="J5" s="715"/>
      <c r="K5" s="715"/>
    </row>
    <row r="6" spans="1:11" s="259" customFormat="1" ht="16" thickBot="1" x14ac:dyDescent="0.4">
      <c r="A6" s="454" t="s">
        <v>413</v>
      </c>
      <c r="B6" s="455"/>
      <c r="C6" s="456" t="s">
        <v>414</v>
      </c>
      <c r="D6" s="457"/>
      <c r="E6" s="458" t="s">
        <v>415</v>
      </c>
      <c r="G6" s="715"/>
      <c r="H6" s="715"/>
      <c r="I6" s="715"/>
      <c r="J6" s="715"/>
      <c r="K6" s="715"/>
    </row>
    <row r="7" spans="1:11" s="265" customFormat="1" ht="15.5" x14ac:dyDescent="0.35">
      <c r="A7" s="260">
        <v>1</v>
      </c>
      <c r="B7" s="261"/>
      <c r="C7" s="262" t="s">
        <v>416</v>
      </c>
      <c r="D7" s="263"/>
      <c r="E7" s="264">
        <f>I43</f>
        <v>0</v>
      </c>
    </row>
    <row r="8" spans="1:11" s="265" customFormat="1" ht="15.5" x14ac:dyDescent="0.35">
      <c r="A8" s="266">
        <v>2</v>
      </c>
      <c r="B8" s="267"/>
      <c r="C8" s="268" t="s">
        <v>417</v>
      </c>
      <c r="D8" s="269"/>
      <c r="E8" s="270">
        <f>I70</f>
        <v>0</v>
      </c>
    </row>
    <row r="9" spans="1:11" s="265" customFormat="1" ht="15.5" x14ac:dyDescent="0.35">
      <c r="A9" s="266">
        <v>3</v>
      </c>
      <c r="B9" s="267"/>
      <c r="C9" s="271" t="s">
        <v>418</v>
      </c>
      <c r="D9" s="268"/>
      <c r="E9" s="272">
        <f>I84</f>
        <v>0</v>
      </c>
    </row>
    <row r="10" spans="1:11" s="265" customFormat="1" ht="16" thickBot="1" x14ac:dyDescent="0.4">
      <c r="A10" s="273">
        <v>4</v>
      </c>
      <c r="B10" s="274"/>
      <c r="C10" s="275" t="s">
        <v>419</v>
      </c>
      <c r="D10" s="276"/>
      <c r="E10" s="277">
        <f>I95</f>
        <v>0</v>
      </c>
    </row>
    <row r="11" spans="1:11" s="259" customFormat="1" ht="16" thickBot="1" x14ac:dyDescent="0.4">
      <c r="A11" s="278"/>
      <c r="B11" s="279"/>
      <c r="C11" s="280"/>
      <c r="D11" s="281" t="s">
        <v>3</v>
      </c>
      <c r="E11" s="282">
        <f>SUM(E7:E10)</f>
        <v>0</v>
      </c>
    </row>
    <row r="12" spans="1:11" ht="13" x14ac:dyDescent="0.3">
      <c r="C12" s="283"/>
    </row>
    <row r="13" spans="1:11" ht="13" thickBot="1" x14ac:dyDescent="0.3"/>
    <row r="14" spans="1:11" ht="27.5" x14ac:dyDescent="0.25">
      <c r="A14" s="284">
        <v>1</v>
      </c>
      <c r="B14" s="285"/>
      <c r="C14" s="286" t="s">
        <v>420</v>
      </c>
    </row>
    <row r="15" spans="1:11" s="290" customFormat="1" ht="13" x14ac:dyDescent="0.3">
      <c r="A15" s="287"/>
      <c r="B15" s="288"/>
      <c r="C15" s="289" t="s">
        <v>421</v>
      </c>
    </row>
    <row r="16" spans="1:11" s="290" customFormat="1" ht="13" x14ac:dyDescent="0.3">
      <c r="A16" s="287"/>
      <c r="B16" s="288"/>
      <c r="C16" s="291" t="s">
        <v>422</v>
      </c>
    </row>
    <row r="17" spans="1:10" ht="13.5" thickBot="1" x14ac:dyDescent="0.35">
      <c r="A17" s="292"/>
      <c r="B17" s="293"/>
      <c r="C17" s="294"/>
    </row>
    <row r="18" spans="1:10" s="301" customFormat="1" ht="39.5" thickBot="1" x14ac:dyDescent="0.3">
      <c r="A18" s="295"/>
      <c r="B18" s="296"/>
      <c r="C18" s="297" t="s">
        <v>423</v>
      </c>
      <c r="D18" s="298" t="s">
        <v>424</v>
      </c>
      <c r="E18" s="299" t="s">
        <v>425</v>
      </c>
      <c r="F18" s="298" t="s">
        <v>426</v>
      </c>
      <c r="G18" s="298" t="s">
        <v>427</v>
      </c>
      <c r="H18" s="299" t="s">
        <v>522</v>
      </c>
      <c r="I18" s="300" t="s">
        <v>428</v>
      </c>
    </row>
    <row r="19" spans="1:10" s="301" customFormat="1" ht="13" x14ac:dyDescent="0.25">
      <c r="A19" s="295"/>
      <c r="B19" s="296"/>
      <c r="C19" s="302" t="s">
        <v>429</v>
      </c>
      <c r="D19" s="303" t="s">
        <v>430</v>
      </c>
      <c r="E19" s="407"/>
      <c r="F19" s="426">
        <v>3</v>
      </c>
      <c r="G19" s="426">
        <v>2</v>
      </c>
      <c r="H19" s="407">
        <v>10</v>
      </c>
      <c r="I19" s="304">
        <f>E19*F19*G19*H19*250</f>
        <v>0</v>
      </c>
    </row>
    <row r="20" spans="1:10" s="301" customFormat="1" ht="13" x14ac:dyDescent="0.25">
      <c r="A20" s="295"/>
      <c r="B20" s="296"/>
      <c r="C20" s="302" t="s">
        <v>431</v>
      </c>
      <c r="D20" s="303"/>
      <c r="E20" s="407"/>
      <c r="F20" s="426">
        <v>1</v>
      </c>
      <c r="G20" s="426">
        <v>2</v>
      </c>
      <c r="H20" s="407">
        <v>10</v>
      </c>
      <c r="I20" s="305">
        <f t="shared" ref="I20:I42" si="0">E20*F20*G20*H20*250</f>
        <v>0</v>
      </c>
    </row>
    <row r="21" spans="1:10" s="301" customFormat="1" ht="13" x14ac:dyDescent="0.25">
      <c r="A21" s="295"/>
      <c r="B21" s="296"/>
      <c r="C21" s="302" t="s">
        <v>432</v>
      </c>
      <c r="D21" s="303"/>
      <c r="E21" s="407"/>
      <c r="F21" s="426">
        <v>3</v>
      </c>
      <c r="G21" s="426">
        <v>2</v>
      </c>
      <c r="H21" s="407">
        <v>10</v>
      </c>
      <c r="I21" s="305">
        <f t="shared" si="0"/>
        <v>0</v>
      </c>
    </row>
    <row r="22" spans="1:10" s="301" customFormat="1" ht="13" x14ac:dyDescent="0.25">
      <c r="A22" s="295"/>
      <c r="B22" s="296"/>
      <c r="C22" s="302" t="s">
        <v>433</v>
      </c>
      <c r="D22" s="303"/>
      <c r="E22" s="407"/>
      <c r="F22" s="426">
        <v>1</v>
      </c>
      <c r="G22" s="426">
        <v>2</v>
      </c>
      <c r="H22" s="407">
        <v>10</v>
      </c>
      <c r="I22" s="305">
        <f t="shared" si="0"/>
        <v>0</v>
      </c>
    </row>
    <row r="23" spans="1:10" ht="13" x14ac:dyDescent="0.3">
      <c r="A23" s="292"/>
      <c r="B23" s="293"/>
      <c r="C23" s="306" t="s">
        <v>489</v>
      </c>
      <c r="D23" s="307" t="s">
        <v>430</v>
      </c>
      <c r="E23" s="408"/>
      <c r="F23" s="419">
        <v>3</v>
      </c>
      <c r="G23" s="419">
        <v>2</v>
      </c>
      <c r="H23" s="411">
        <v>10</v>
      </c>
      <c r="I23" s="305">
        <f t="shared" si="0"/>
        <v>0</v>
      </c>
      <c r="J23" s="444" t="s">
        <v>490</v>
      </c>
    </row>
    <row r="24" spans="1:10" ht="13" x14ac:dyDescent="0.25">
      <c r="A24" s="292"/>
      <c r="B24" s="293"/>
      <c r="C24" s="308" t="s">
        <v>434</v>
      </c>
      <c r="D24" s="307" t="s">
        <v>320</v>
      </c>
      <c r="E24" s="408"/>
      <c r="F24" s="419">
        <v>2</v>
      </c>
      <c r="G24" s="419">
        <v>1</v>
      </c>
      <c r="H24" s="411">
        <v>10</v>
      </c>
      <c r="I24" s="305">
        <f t="shared" si="0"/>
        <v>0</v>
      </c>
    </row>
    <row r="25" spans="1:10" ht="13" x14ac:dyDescent="0.25">
      <c r="A25" s="292"/>
      <c r="B25" s="293"/>
      <c r="C25" s="309"/>
      <c r="D25" s="307" t="s">
        <v>435</v>
      </c>
      <c r="E25" s="408"/>
      <c r="F25" s="419">
        <v>3</v>
      </c>
      <c r="G25" s="419">
        <v>2</v>
      </c>
      <c r="H25" s="411">
        <v>10</v>
      </c>
      <c r="I25" s="305">
        <f t="shared" si="0"/>
        <v>0</v>
      </c>
    </row>
    <row r="26" spans="1:10" ht="13" x14ac:dyDescent="0.25">
      <c r="A26" s="292"/>
      <c r="B26" s="293"/>
      <c r="C26" s="302"/>
      <c r="D26" s="307" t="s">
        <v>321</v>
      </c>
      <c r="E26" s="408"/>
      <c r="F26" s="419">
        <v>4</v>
      </c>
      <c r="G26" s="419">
        <v>2</v>
      </c>
      <c r="H26" s="411">
        <v>10</v>
      </c>
      <c r="I26" s="305">
        <f t="shared" si="0"/>
        <v>0</v>
      </c>
    </row>
    <row r="27" spans="1:10" ht="13" x14ac:dyDescent="0.25">
      <c r="A27" s="292"/>
      <c r="B27" s="293"/>
      <c r="C27" s="308" t="s">
        <v>436</v>
      </c>
      <c r="D27" s="307" t="s">
        <v>320</v>
      </c>
      <c r="E27" s="408"/>
      <c r="F27" s="419">
        <v>2</v>
      </c>
      <c r="G27" s="419">
        <v>2</v>
      </c>
      <c r="H27" s="411">
        <v>10</v>
      </c>
      <c r="I27" s="305">
        <f t="shared" si="0"/>
        <v>0</v>
      </c>
    </row>
    <row r="28" spans="1:10" ht="13" x14ac:dyDescent="0.25">
      <c r="A28" s="292"/>
      <c r="B28" s="293"/>
      <c r="C28" s="309"/>
      <c r="D28" s="307" t="s">
        <v>435</v>
      </c>
      <c r="E28" s="408"/>
      <c r="F28" s="419">
        <v>4</v>
      </c>
      <c r="G28" s="419">
        <v>2</v>
      </c>
      <c r="H28" s="411">
        <v>10</v>
      </c>
      <c r="I28" s="305">
        <f t="shared" si="0"/>
        <v>0</v>
      </c>
    </row>
    <row r="29" spans="1:10" ht="13" x14ac:dyDescent="0.25">
      <c r="A29" s="292"/>
      <c r="B29" s="293"/>
      <c r="C29" s="302"/>
      <c r="D29" s="307" t="s">
        <v>321</v>
      </c>
      <c r="E29" s="408"/>
      <c r="F29" s="419">
        <v>6</v>
      </c>
      <c r="G29" s="419">
        <v>2</v>
      </c>
      <c r="H29" s="411">
        <v>10</v>
      </c>
      <c r="I29" s="305">
        <f t="shared" si="0"/>
        <v>0</v>
      </c>
    </row>
    <row r="30" spans="1:10" ht="13" x14ac:dyDescent="0.25">
      <c r="A30" s="292"/>
      <c r="B30" s="293"/>
      <c r="C30" s="308" t="s">
        <v>437</v>
      </c>
      <c r="D30" s="307" t="s">
        <v>438</v>
      </c>
      <c r="E30" s="408"/>
      <c r="F30" s="419">
        <v>3</v>
      </c>
      <c r="G30" s="419">
        <v>2</v>
      </c>
      <c r="H30" s="411">
        <v>10</v>
      </c>
      <c r="I30" s="305">
        <f t="shared" si="0"/>
        <v>0</v>
      </c>
    </row>
    <row r="31" spans="1:10" ht="13" x14ac:dyDescent="0.25">
      <c r="A31" s="292"/>
      <c r="B31" s="293"/>
      <c r="C31" s="309"/>
      <c r="D31" s="307" t="s">
        <v>439</v>
      </c>
      <c r="E31" s="408"/>
      <c r="F31" s="419">
        <v>4</v>
      </c>
      <c r="G31" s="419">
        <v>2</v>
      </c>
      <c r="H31" s="411">
        <v>10</v>
      </c>
      <c r="I31" s="305">
        <f t="shared" si="0"/>
        <v>0</v>
      </c>
    </row>
    <row r="32" spans="1:10" ht="13" x14ac:dyDescent="0.25">
      <c r="A32" s="292"/>
      <c r="B32" s="293"/>
      <c r="C32" s="309"/>
      <c r="D32" s="307" t="s">
        <v>440</v>
      </c>
      <c r="E32" s="408"/>
      <c r="F32" s="419">
        <v>6</v>
      </c>
      <c r="G32" s="419">
        <v>2</v>
      </c>
      <c r="H32" s="411">
        <v>10</v>
      </c>
      <c r="I32" s="305">
        <f t="shared" si="0"/>
        <v>0</v>
      </c>
    </row>
    <row r="33" spans="1:14" ht="13" x14ac:dyDescent="0.25">
      <c r="A33" s="292"/>
      <c r="B33" s="293"/>
      <c r="C33" s="302"/>
      <c r="D33" s="307" t="s">
        <v>441</v>
      </c>
      <c r="E33" s="408"/>
      <c r="F33" s="419">
        <v>10</v>
      </c>
      <c r="G33" s="419">
        <v>2</v>
      </c>
      <c r="H33" s="411">
        <v>10</v>
      </c>
      <c r="I33" s="305">
        <f t="shared" si="0"/>
        <v>0</v>
      </c>
    </row>
    <row r="34" spans="1:14" ht="13" x14ac:dyDescent="0.25">
      <c r="A34" s="292"/>
      <c r="B34" s="293"/>
      <c r="C34" s="308" t="s">
        <v>442</v>
      </c>
      <c r="D34" s="307" t="s">
        <v>443</v>
      </c>
      <c r="E34" s="408"/>
      <c r="F34" s="419">
        <v>3</v>
      </c>
      <c r="G34" s="419">
        <v>2</v>
      </c>
      <c r="H34" s="411">
        <v>10</v>
      </c>
      <c r="I34" s="305">
        <f t="shared" si="0"/>
        <v>0</v>
      </c>
    </row>
    <row r="35" spans="1:14" ht="13" x14ac:dyDescent="0.25">
      <c r="A35" s="292"/>
      <c r="B35" s="293"/>
      <c r="C35" s="302"/>
      <c r="D35" s="307" t="s">
        <v>444</v>
      </c>
      <c r="E35" s="408"/>
      <c r="F35" s="419">
        <v>5</v>
      </c>
      <c r="G35" s="419">
        <v>2</v>
      </c>
      <c r="H35" s="411">
        <v>10</v>
      </c>
      <c r="I35" s="305">
        <f t="shared" si="0"/>
        <v>0</v>
      </c>
    </row>
    <row r="36" spans="1:14" ht="13" x14ac:dyDescent="0.25">
      <c r="A36" s="292"/>
      <c r="B36" s="293"/>
      <c r="C36" s="308" t="s">
        <v>445</v>
      </c>
      <c r="D36" s="307" t="s">
        <v>443</v>
      </c>
      <c r="E36" s="408"/>
      <c r="F36" s="419">
        <v>2</v>
      </c>
      <c r="G36" s="419">
        <v>1</v>
      </c>
      <c r="H36" s="411">
        <v>10</v>
      </c>
      <c r="I36" s="305">
        <f t="shared" si="0"/>
        <v>0</v>
      </c>
    </row>
    <row r="37" spans="1:14" ht="13.15" customHeight="1" x14ac:dyDescent="0.25">
      <c r="A37" s="292"/>
      <c r="B37" s="293"/>
      <c r="C37" s="309" t="s">
        <v>446</v>
      </c>
      <c r="D37" s="307" t="s">
        <v>447</v>
      </c>
      <c r="E37" s="408"/>
      <c r="F37" s="419">
        <v>3</v>
      </c>
      <c r="G37" s="419">
        <v>2</v>
      </c>
      <c r="H37" s="411">
        <v>10</v>
      </c>
      <c r="I37" s="305">
        <f t="shared" si="0"/>
        <v>0</v>
      </c>
      <c r="N37" s="293"/>
    </row>
    <row r="38" spans="1:14" ht="13.15" customHeight="1" x14ac:dyDescent="0.25">
      <c r="A38" s="292"/>
      <c r="B38" s="293"/>
      <c r="C38" s="302"/>
      <c r="D38" s="310" t="s">
        <v>321</v>
      </c>
      <c r="E38" s="409"/>
      <c r="F38" s="427">
        <v>4</v>
      </c>
      <c r="G38" s="427">
        <v>2</v>
      </c>
      <c r="H38" s="412">
        <v>10</v>
      </c>
      <c r="I38" s="305">
        <f t="shared" si="0"/>
        <v>0</v>
      </c>
    </row>
    <row r="39" spans="1:14" ht="13.15" customHeight="1" x14ac:dyDescent="0.25">
      <c r="A39" s="292"/>
      <c r="B39" s="293"/>
      <c r="C39" s="306" t="s">
        <v>448</v>
      </c>
      <c r="D39" s="310"/>
      <c r="E39" s="409"/>
      <c r="F39" s="427">
        <v>2</v>
      </c>
      <c r="G39" s="427">
        <v>1</v>
      </c>
      <c r="H39" s="412">
        <v>10</v>
      </c>
      <c r="I39" s="305">
        <f t="shared" si="0"/>
        <v>0</v>
      </c>
    </row>
    <row r="40" spans="1:14" ht="13.15" customHeight="1" x14ac:dyDescent="0.25">
      <c r="A40" s="292"/>
      <c r="B40" s="293"/>
      <c r="C40" s="309" t="s">
        <v>6</v>
      </c>
      <c r="D40" s="310"/>
      <c r="E40" s="409"/>
      <c r="F40" s="427"/>
      <c r="G40" s="427"/>
      <c r="H40" s="412"/>
      <c r="I40" s="305">
        <f t="shared" si="0"/>
        <v>0</v>
      </c>
    </row>
    <row r="41" spans="1:14" ht="13.15" customHeight="1" x14ac:dyDescent="0.25">
      <c r="A41" s="292"/>
      <c r="B41" s="293"/>
      <c r="C41" s="306" t="s">
        <v>6</v>
      </c>
      <c r="D41" s="310"/>
      <c r="E41" s="409"/>
      <c r="F41" s="427"/>
      <c r="G41" s="427"/>
      <c r="H41" s="412"/>
      <c r="I41" s="305">
        <f t="shared" si="0"/>
        <v>0</v>
      </c>
    </row>
    <row r="42" spans="1:14" ht="13.5" thickBot="1" x14ac:dyDescent="0.3">
      <c r="A42" s="311"/>
      <c r="B42" s="312"/>
      <c r="C42" s="313" t="s">
        <v>6</v>
      </c>
      <c r="D42" s="314"/>
      <c r="E42" s="410"/>
      <c r="F42" s="421"/>
      <c r="G42" s="421"/>
      <c r="H42" s="413"/>
      <c r="I42" s="315">
        <f t="shared" si="0"/>
        <v>0</v>
      </c>
    </row>
    <row r="43" spans="1:14" ht="13.5" thickBot="1" x14ac:dyDescent="0.3">
      <c r="A43" s="316"/>
      <c r="B43" s="293"/>
      <c r="C43" s="296"/>
      <c r="D43" s="317"/>
      <c r="E43" s="318"/>
      <c r="F43" s="319"/>
      <c r="G43" s="319"/>
      <c r="H43" s="320" t="s">
        <v>449</v>
      </c>
      <c r="I43" s="321">
        <f>SUM(I19:I42)</f>
        <v>0</v>
      </c>
    </row>
    <row r="44" spans="1:14" s="328" customFormat="1" ht="31.9" customHeight="1" x14ac:dyDescent="0.55000000000000004">
      <c r="A44" s="459">
        <v>2</v>
      </c>
      <c r="B44" s="322"/>
      <c r="C44" s="323" t="s">
        <v>450</v>
      </c>
      <c r="D44" s="324"/>
      <c r="E44" s="325"/>
      <c r="F44" s="326"/>
      <c r="G44" s="326"/>
      <c r="H44" s="326"/>
      <c r="I44" s="327"/>
    </row>
    <row r="45" spans="1:14" s="290" customFormat="1" ht="13" x14ac:dyDescent="0.3">
      <c r="A45" s="460"/>
      <c r="B45" s="329"/>
      <c r="C45" s="289" t="s">
        <v>421</v>
      </c>
    </row>
    <row r="46" spans="1:14" s="290" customFormat="1" ht="13" x14ac:dyDescent="0.3">
      <c r="A46" s="460"/>
      <c r="B46" s="329"/>
      <c r="C46" s="291" t="s">
        <v>422</v>
      </c>
    </row>
    <row r="47" spans="1:14" ht="13.5" thickBot="1" x14ac:dyDescent="0.35">
      <c r="A47" s="461"/>
      <c r="B47" s="293"/>
      <c r="C47" s="294"/>
    </row>
    <row r="48" spans="1:14" s="301" customFormat="1" ht="26.5" thickBot="1" x14ac:dyDescent="0.3">
      <c r="A48" s="462"/>
      <c r="B48" s="296"/>
      <c r="C48" s="330" t="s">
        <v>451</v>
      </c>
      <c r="D48" s="331"/>
      <c r="E48" s="332" t="s">
        <v>452</v>
      </c>
      <c r="F48" s="333" t="s">
        <v>426</v>
      </c>
      <c r="G48" s="298" t="s">
        <v>427</v>
      </c>
      <c r="H48" s="299" t="s">
        <v>523</v>
      </c>
      <c r="I48" s="300" t="s">
        <v>428</v>
      </c>
    </row>
    <row r="49" spans="1:10" s="301" customFormat="1" ht="13.5" thickBot="1" x14ac:dyDescent="0.3">
      <c r="A49" s="462"/>
      <c r="B49" s="296"/>
      <c r="C49" s="445" t="s">
        <v>493</v>
      </c>
      <c r="D49" s="335"/>
      <c r="E49" s="414"/>
      <c r="F49" s="424">
        <v>1</v>
      </c>
      <c r="G49" s="425">
        <v>1</v>
      </c>
      <c r="H49" s="414">
        <v>10</v>
      </c>
      <c r="I49" s="336">
        <f>E49*F49*G49*H49*250</f>
        <v>0</v>
      </c>
    </row>
    <row r="50" spans="1:10" s="301" customFormat="1" ht="13.5" thickBot="1" x14ac:dyDescent="0.3">
      <c r="A50" s="462"/>
      <c r="B50" s="296"/>
      <c r="C50" s="445" t="s">
        <v>494</v>
      </c>
      <c r="D50" s="335"/>
      <c r="E50" s="414"/>
      <c r="F50" s="424">
        <v>1</v>
      </c>
      <c r="G50" s="425">
        <v>2</v>
      </c>
      <c r="H50" s="414">
        <v>10</v>
      </c>
      <c r="I50" s="336">
        <f>E50*F50*G50*H50*250</f>
        <v>0</v>
      </c>
    </row>
    <row r="51" spans="1:10" s="337" customFormat="1" ht="13.5" thickBot="1" x14ac:dyDescent="0.3">
      <c r="A51" s="463"/>
      <c r="B51" s="319"/>
      <c r="C51" s="334" t="s">
        <v>492</v>
      </c>
      <c r="D51" s="335"/>
      <c r="E51" s="414"/>
      <c r="F51" s="424">
        <v>1</v>
      </c>
      <c r="G51" s="425">
        <v>1</v>
      </c>
      <c r="H51" s="414">
        <v>10</v>
      </c>
      <c r="I51" s="336">
        <f>E51*F51*G51*H51*250</f>
        <v>0</v>
      </c>
    </row>
    <row r="52" spans="1:10" s="337" customFormat="1" ht="4.1500000000000004" customHeight="1" x14ac:dyDescent="0.25">
      <c r="A52" s="463"/>
      <c r="B52" s="319"/>
      <c r="C52" s="296"/>
      <c r="D52" s="326"/>
      <c r="E52" s="338"/>
      <c r="F52" s="319"/>
      <c r="G52" s="319"/>
      <c r="H52" s="339"/>
      <c r="I52" s="340"/>
    </row>
    <row r="53" spans="1:10" s="337" customFormat="1" ht="13" x14ac:dyDescent="0.25">
      <c r="A53" s="463"/>
      <c r="B53" s="341"/>
      <c r="C53" s="342" t="s">
        <v>453</v>
      </c>
      <c r="D53" s="326"/>
      <c r="E53" s="339"/>
      <c r="F53" s="318"/>
      <c r="G53" s="319"/>
      <c r="H53" s="339"/>
      <c r="I53" s="340"/>
    </row>
    <row r="54" spans="1:10" s="337" customFormat="1" ht="3.65" customHeight="1" thickBot="1" x14ac:dyDescent="0.3">
      <c r="A54" s="463"/>
      <c r="B54" s="319"/>
      <c r="C54" s="342"/>
      <c r="D54" s="326"/>
      <c r="E54" s="339"/>
      <c r="F54" s="318"/>
      <c r="G54" s="319"/>
      <c r="H54" s="339"/>
      <c r="I54" s="340"/>
    </row>
    <row r="55" spans="1:10" s="337" customFormat="1" ht="26.5" thickBot="1" x14ac:dyDescent="0.3">
      <c r="A55" s="463"/>
      <c r="B55" s="319"/>
      <c r="C55" s="330" t="s">
        <v>451</v>
      </c>
      <c r="D55" s="343"/>
      <c r="E55" s="332" t="s">
        <v>452</v>
      </c>
      <c r="F55" s="333" t="s">
        <v>426</v>
      </c>
      <c r="G55" s="298" t="s">
        <v>427</v>
      </c>
      <c r="H55" s="299" t="s">
        <v>524</v>
      </c>
      <c r="I55" s="300" t="s">
        <v>428</v>
      </c>
    </row>
    <row r="56" spans="1:10" s="348" customFormat="1" ht="13.15" customHeight="1" x14ac:dyDescent="0.25">
      <c r="A56" s="464"/>
      <c r="B56" s="344"/>
      <c r="C56" s="345" t="s">
        <v>454</v>
      </c>
      <c r="D56" s="346"/>
      <c r="E56" s="415"/>
      <c r="F56" s="422">
        <v>2</v>
      </c>
      <c r="G56" s="423">
        <v>4</v>
      </c>
      <c r="H56" s="415">
        <v>10</v>
      </c>
      <c r="I56" s="347">
        <f>E56*F56*G56*H56*250</f>
        <v>0</v>
      </c>
    </row>
    <row r="57" spans="1:10" s="337" customFormat="1" ht="12.65" customHeight="1" thickBot="1" x14ac:dyDescent="0.3">
      <c r="A57" s="463"/>
      <c r="B57" s="319"/>
      <c r="C57" s="349" t="s">
        <v>455</v>
      </c>
      <c r="D57" s="350"/>
      <c r="E57" s="410"/>
      <c r="F57" s="421">
        <v>2</v>
      </c>
      <c r="G57" s="421">
        <v>2</v>
      </c>
      <c r="H57" s="413">
        <v>10</v>
      </c>
      <c r="I57" s="351">
        <f>E57*F57*G57*H57*250</f>
        <v>0</v>
      </c>
    </row>
    <row r="58" spans="1:10" s="337" customFormat="1" ht="4.1500000000000004" customHeight="1" x14ac:dyDescent="0.25">
      <c r="A58" s="463"/>
      <c r="B58" s="319"/>
      <c r="C58" s="296"/>
      <c r="D58" s="326"/>
      <c r="E58" s="338"/>
      <c r="F58" s="319"/>
      <c r="G58" s="319"/>
      <c r="H58" s="339"/>
      <c r="I58" s="340"/>
    </row>
    <row r="59" spans="1:10" s="337" customFormat="1" ht="12.65" customHeight="1" x14ac:dyDescent="0.25">
      <c r="A59" s="463"/>
      <c r="B59" s="319"/>
      <c r="C59" s="473" t="s">
        <v>496</v>
      </c>
      <c r="D59" s="326"/>
      <c r="E59" s="338"/>
      <c r="F59" s="319"/>
      <c r="G59" s="319"/>
      <c r="H59" s="339"/>
      <c r="I59" s="340"/>
    </row>
    <row r="60" spans="1:10" s="337" customFormat="1" ht="4.1500000000000004" customHeight="1" thickBot="1" x14ac:dyDescent="0.35">
      <c r="A60" s="463"/>
      <c r="B60" s="319"/>
      <c r="C60" s="352"/>
      <c r="D60" s="353"/>
      <c r="E60" s="354"/>
      <c r="F60" s="319"/>
      <c r="G60" s="319"/>
      <c r="H60" s="339"/>
      <c r="I60" s="340"/>
      <c r="J60" s="319"/>
    </row>
    <row r="61" spans="1:10" s="337" customFormat="1" ht="26.5" thickBot="1" x14ac:dyDescent="0.35">
      <c r="A61" s="463"/>
      <c r="B61" s="319"/>
      <c r="C61" s="355" t="s">
        <v>495</v>
      </c>
      <c r="D61" s="356"/>
      <c r="E61" s="357" t="s">
        <v>456</v>
      </c>
      <c r="F61" s="358"/>
      <c r="G61" s="331" t="s">
        <v>427</v>
      </c>
      <c r="H61" s="299" t="s">
        <v>524</v>
      </c>
      <c r="I61" s="300" t="s">
        <v>428</v>
      </c>
      <c r="J61" s="319"/>
    </row>
    <row r="62" spans="1:10" s="337" customFormat="1" ht="13" x14ac:dyDescent="0.25">
      <c r="A62" s="463"/>
      <c r="B62" s="319"/>
      <c r="C62" s="446" t="s">
        <v>457</v>
      </c>
      <c r="D62" s="359"/>
      <c r="E62" s="360">
        <v>5</v>
      </c>
      <c r="F62" s="361"/>
      <c r="G62" s="339">
        <v>1</v>
      </c>
      <c r="H62" s="415"/>
      <c r="I62" s="347">
        <f t="shared" ref="I62:I69" si="1">E62*250*H62*G62</f>
        <v>0</v>
      </c>
    </row>
    <row r="63" spans="1:10" s="337" customFormat="1" ht="13" x14ac:dyDescent="0.25">
      <c r="A63" s="463"/>
      <c r="B63" s="319"/>
      <c r="C63" s="447" t="s">
        <v>458</v>
      </c>
      <c r="D63" s="252"/>
      <c r="E63" s="338">
        <v>10</v>
      </c>
      <c r="F63" s="362"/>
      <c r="G63" s="363">
        <v>2</v>
      </c>
      <c r="H63" s="411"/>
      <c r="I63" s="347">
        <f t="shared" si="1"/>
        <v>0</v>
      </c>
    </row>
    <row r="64" spans="1:10" s="337" customFormat="1" ht="13" x14ac:dyDescent="0.25">
      <c r="A64" s="463"/>
      <c r="B64" s="319"/>
      <c r="C64" s="447" t="s">
        <v>498</v>
      </c>
      <c r="D64" s="252"/>
      <c r="E64" s="364">
        <v>10</v>
      </c>
      <c r="F64" s="365"/>
      <c r="G64" s="419">
        <v>2</v>
      </c>
      <c r="H64" s="411"/>
      <c r="I64" s="347">
        <f t="shared" si="1"/>
        <v>0</v>
      </c>
    </row>
    <row r="65" spans="1:9" s="337" customFormat="1" ht="13" x14ac:dyDescent="0.25">
      <c r="A65" s="463"/>
      <c r="B65" s="319"/>
      <c r="C65" s="447" t="s">
        <v>499</v>
      </c>
      <c r="D65" s="252"/>
      <c r="E65" s="364">
        <v>10</v>
      </c>
      <c r="F65" s="362"/>
      <c r="G65" s="339">
        <v>4</v>
      </c>
      <c r="H65" s="411"/>
      <c r="I65" s="347">
        <f t="shared" si="1"/>
        <v>0</v>
      </c>
    </row>
    <row r="66" spans="1:9" s="337" customFormat="1" ht="13" x14ac:dyDescent="0.25">
      <c r="A66" s="463"/>
      <c r="B66" s="319"/>
      <c r="C66" s="447" t="s">
        <v>497</v>
      </c>
      <c r="D66" s="252"/>
      <c r="E66" s="364">
        <v>15</v>
      </c>
      <c r="F66" s="366"/>
      <c r="G66" s="363">
        <v>2</v>
      </c>
      <c r="H66" s="411"/>
      <c r="I66" s="347">
        <f t="shared" si="1"/>
        <v>0</v>
      </c>
    </row>
    <row r="67" spans="1:9" s="337" customFormat="1" ht="13" x14ac:dyDescent="0.25">
      <c r="A67" s="463"/>
      <c r="B67" s="319"/>
      <c r="C67" s="447" t="s">
        <v>500</v>
      </c>
      <c r="D67" s="448"/>
      <c r="E67" s="449">
        <v>15</v>
      </c>
      <c r="F67" s="366"/>
      <c r="G67" s="427">
        <v>4</v>
      </c>
      <c r="H67" s="416"/>
      <c r="I67" s="347">
        <f t="shared" si="1"/>
        <v>0</v>
      </c>
    </row>
    <row r="68" spans="1:9" s="337" customFormat="1" ht="13" x14ac:dyDescent="0.25">
      <c r="A68" s="463"/>
      <c r="B68" s="319"/>
      <c r="C68" s="447" t="s">
        <v>501</v>
      </c>
      <c r="D68" s="448"/>
      <c r="E68" s="338">
        <v>25</v>
      </c>
      <c r="F68" s="366"/>
      <c r="G68" s="419">
        <v>4</v>
      </c>
      <c r="H68" s="416"/>
      <c r="I68" s="347">
        <f t="shared" si="1"/>
        <v>0</v>
      </c>
    </row>
    <row r="69" spans="1:9" s="337" customFormat="1" ht="13.5" thickBot="1" x14ac:dyDescent="0.3">
      <c r="A69" s="465"/>
      <c r="B69" s="367"/>
      <c r="C69" s="451" t="s">
        <v>502</v>
      </c>
      <c r="D69" s="368"/>
      <c r="E69" s="450">
        <v>30</v>
      </c>
      <c r="F69" s="369"/>
      <c r="G69" s="370">
        <v>4</v>
      </c>
      <c r="H69" s="416"/>
      <c r="I69" s="347">
        <f t="shared" si="1"/>
        <v>0</v>
      </c>
    </row>
    <row r="70" spans="1:9" s="337" customFormat="1" ht="13.5" thickBot="1" x14ac:dyDescent="0.3">
      <c r="A70" s="319"/>
      <c r="B70" s="319"/>
      <c r="C70" s="296"/>
      <c r="D70" s="319"/>
      <c r="E70" s="338"/>
      <c r="F70" s="319"/>
      <c r="G70" s="319"/>
      <c r="H70" s="320" t="s">
        <v>449</v>
      </c>
      <c r="I70" s="371">
        <f>SUM(I49:I69)</f>
        <v>0</v>
      </c>
    </row>
    <row r="71" spans="1:9" s="337" customFormat="1" ht="13" thickBot="1" x14ac:dyDescent="0.3">
      <c r="A71" s="372"/>
      <c r="B71" s="319"/>
      <c r="C71" s="296"/>
      <c r="D71" s="317"/>
      <c r="E71" s="318"/>
      <c r="F71" s="319"/>
      <c r="G71" s="319"/>
      <c r="H71" s="319"/>
    </row>
    <row r="72" spans="1:9" s="337" customFormat="1" ht="27.5" x14ac:dyDescent="0.25">
      <c r="A72" s="373">
        <v>3</v>
      </c>
      <c r="B72" s="374"/>
      <c r="C72" s="286" t="s">
        <v>459</v>
      </c>
    </row>
    <row r="73" spans="1:9" s="378" customFormat="1" ht="13" x14ac:dyDescent="0.25">
      <c r="A73" s="375"/>
      <c r="B73" s="376"/>
      <c r="C73" s="377" t="s">
        <v>460</v>
      </c>
    </row>
    <row r="74" spans="1:9" s="378" customFormat="1" ht="13" x14ac:dyDescent="0.25">
      <c r="A74" s="375"/>
      <c r="B74" s="376"/>
      <c r="C74" s="379" t="s">
        <v>461</v>
      </c>
    </row>
    <row r="75" spans="1:9" s="337" customFormat="1" ht="13" x14ac:dyDescent="0.25">
      <c r="A75" s="380"/>
      <c r="B75" s="381"/>
      <c r="C75" s="379" t="s">
        <v>462</v>
      </c>
    </row>
    <row r="76" spans="1:9" s="337" customFormat="1" ht="13" x14ac:dyDescent="0.25">
      <c r="A76" s="380"/>
      <c r="B76" s="381"/>
      <c r="C76" s="379" t="s">
        <v>463</v>
      </c>
    </row>
    <row r="77" spans="1:9" s="337" customFormat="1" ht="13" x14ac:dyDescent="0.25">
      <c r="A77" s="380"/>
      <c r="B77" s="381"/>
      <c r="C77" s="379" t="s">
        <v>521</v>
      </c>
      <c r="D77" s="378"/>
      <c r="E77" s="378"/>
      <c r="F77" s="378"/>
      <c r="G77" s="378"/>
      <c r="H77" s="378"/>
    </row>
    <row r="78" spans="1:9" s="337" customFormat="1" ht="13.5" thickBot="1" x14ac:dyDescent="0.3">
      <c r="A78" s="380"/>
      <c r="B78" s="381"/>
      <c r="C78" s="382"/>
    </row>
    <row r="79" spans="1:9" s="301" customFormat="1" ht="52.5" thickBot="1" x14ac:dyDescent="0.3">
      <c r="A79" s="383"/>
      <c r="B79" s="384"/>
      <c r="C79" s="297" t="s">
        <v>464</v>
      </c>
      <c r="D79" s="299" t="s">
        <v>524</v>
      </c>
      <c r="E79" s="385" t="s">
        <v>465</v>
      </c>
      <c r="F79" s="331"/>
      <c r="G79" s="298" t="s">
        <v>466</v>
      </c>
      <c r="H79" s="299" t="s">
        <v>487</v>
      </c>
      <c r="I79" s="300" t="s">
        <v>428</v>
      </c>
    </row>
    <row r="80" spans="1:9" s="337" customFormat="1" ht="13" x14ac:dyDescent="0.25">
      <c r="A80" s="380"/>
      <c r="B80" s="381"/>
      <c r="C80" s="302" t="s">
        <v>467</v>
      </c>
      <c r="D80" s="415"/>
      <c r="E80" s="386" t="s">
        <v>468</v>
      </c>
      <c r="F80" s="437"/>
      <c r="G80" s="418">
        <f>MAX(G19:G42,G51:G69)</f>
        <v>4</v>
      </c>
      <c r="H80" s="415">
        <v>1</v>
      </c>
      <c r="I80" s="387">
        <f>(G80*(60+H80*1700))*D80</f>
        <v>0</v>
      </c>
    </row>
    <row r="81" spans="1:9" s="337" customFormat="1" ht="13" x14ac:dyDescent="0.25">
      <c r="A81" s="380"/>
      <c r="B81" s="381"/>
      <c r="C81" s="306"/>
      <c r="D81" s="411"/>
      <c r="E81" s="388" t="s">
        <v>469</v>
      </c>
      <c r="F81" s="439"/>
      <c r="G81" s="419">
        <f>MAX(G19:G69)</f>
        <v>4</v>
      </c>
      <c r="H81" s="411">
        <v>1</v>
      </c>
      <c r="I81" s="389">
        <f>(G81*(1860+H81*1960))*D81</f>
        <v>0</v>
      </c>
    </row>
    <row r="82" spans="1:9" s="337" customFormat="1" ht="13" x14ac:dyDescent="0.25">
      <c r="A82" s="380"/>
      <c r="B82" s="381"/>
      <c r="C82" s="306"/>
      <c r="D82" s="411"/>
      <c r="E82" s="388" t="s">
        <v>470</v>
      </c>
      <c r="F82" s="439"/>
      <c r="G82" s="419">
        <f>MAX(G21:G44,G57:G71)</f>
        <v>4</v>
      </c>
      <c r="H82" s="411">
        <v>1</v>
      </c>
      <c r="I82" s="389">
        <f>(G82*(3980+H82*1960))*D82</f>
        <v>0</v>
      </c>
    </row>
    <row r="83" spans="1:9" s="337" customFormat="1" ht="25.5" thickBot="1" x14ac:dyDescent="0.3">
      <c r="A83" s="390"/>
      <c r="B83" s="381"/>
      <c r="C83" s="391" t="s">
        <v>471</v>
      </c>
      <c r="D83" s="413"/>
      <c r="E83" s="392"/>
      <c r="F83" s="443"/>
      <c r="G83" s="421">
        <f>MAX(G22:G45,G62:G72)</f>
        <v>4</v>
      </c>
      <c r="H83" s="413">
        <v>1</v>
      </c>
      <c r="I83" s="393">
        <f>(G83*(4000+H83*1960))*D83</f>
        <v>0</v>
      </c>
    </row>
    <row r="84" spans="1:9" s="337" customFormat="1" ht="13.5" thickBot="1" x14ac:dyDescent="0.3">
      <c r="A84" s="394"/>
      <c r="B84" s="381"/>
      <c r="C84" s="301"/>
      <c r="H84" s="320" t="s">
        <v>449</v>
      </c>
      <c r="I84" s="321">
        <f>SUM(I80:I83)</f>
        <v>0</v>
      </c>
    </row>
    <row r="85" spans="1:9" s="337" customFormat="1" ht="13.5" thickBot="1" x14ac:dyDescent="0.3">
      <c r="A85" s="395"/>
      <c r="B85" s="381"/>
      <c r="C85" s="301"/>
      <c r="I85" s="396"/>
    </row>
    <row r="86" spans="1:9" s="337" customFormat="1" ht="28" thickBot="1" x14ac:dyDescent="0.3">
      <c r="A86" s="466">
        <v>4</v>
      </c>
      <c r="B86" s="285"/>
      <c r="C86" s="286" t="s">
        <v>472</v>
      </c>
    </row>
    <row r="87" spans="1:9" s="400" customFormat="1" ht="39" customHeight="1" thickBot="1" x14ac:dyDescent="0.3">
      <c r="A87" s="467"/>
      <c r="B87" s="288"/>
      <c r="C87" s="397" t="s">
        <v>413</v>
      </c>
      <c r="D87" s="713" t="s">
        <v>486</v>
      </c>
      <c r="E87" s="714"/>
      <c r="F87" s="398" t="s">
        <v>466</v>
      </c>
      <c r="G87" s="399" t="s">
        <v>491</v>
      </c>
      <c r="H87" s="398" t="s">
        <v>473</v>
      </c>
      <c r="I87" s="300" t="s">
        <v>428</v>
      </c>
    </row>
    <row r="88" spans="1:9" s="337" customFormat="1" ht="13" x14ac:dyDescent="0.25">
      <c r="A88" s="463"/>
      <c r="B88" s="319"/>
      <c r="C88" s="309" t="s">
        <v>474</v>
      </c>
      <c r="D88" s="436" t="s">
        <v>475</v>
      </c>
      <c r="E88" s="437"/>
      <c r="F88" s="418">
        <v>3</v>
      </c>
      <c r="G88" s="415"/>
      <c r="H88" s="401">
        <v>2500</v>
      </c>
      <c r="I88" s="387">
        <f t="shared" ref="I88:I94" si="2">F88*G88*H88</f>
        <v>0</v>
      </c>
    </row>
    <row r="89" spans="1:9" s="337" customFormat="1" ht="13" x14ac:dyDescent="0.25">
      <c r="A89" s="463"/>
      <c r="B89" s="319"/>
      <c r="C89" s="309"/>
      <c r="D89" s="438" t="s">
        <v>476</v>
      </c>
      <c r="E89" s="439"/>
      <c r="F89" s="419">
        <v>3</v>
      </c>
      <c r="G89" s="417"/>
      <c r="H89" s="402">
        <v>5000</v>
      </c>
      <c r="I89" s="387">
        <f t="shared" si="2"/>
        <v>0</v>
      </c>
    </row>
    <row r="90" spans="1:9" s="337" customFormat="1" ht="13" x14ac:dyDescent="0.25">
      <c r="A90" s="463"/>
      <c r="B90" s="319"/>
      <c r="C90" s="302"/>
      <c r="D90" s="440" t="s">
        <v>477</v>
      </c>
      <c r="E90" s="439"/>
      <c r="F90" s="420">
        <v>3</v>
      </c>
      <c r="G90" s="411"/>
      <c r="H90" s="402">
        <v>10000</v>
      </c>
      <c r="I90" s="387">
        <f t="shared" si="2"/>
        <v>0</v>
      </c>
    </row>
    <row r="91" spans="1:9" s="337" customFormat="1" ht="13" x14ac:dyDescent="0.25">
      <c r="A91" s="463"/>
      <c r="B91" s="319"/>
      <c r="C91" s="309" t="s">
        <v>488</v>
      </c>
      <c r="D91" s="440" t="s">
        <v>475</v>
      </c>
      <c r="E91" s="441"/>
      <c r="F91" s="419">
        <v>1</v>
      </c>
      <c r="G91" s="415"/>
      <c r="H91" s="401">
        <v>1000</v>
      </c>
      <c r="I91" s="387">
        <f t="shared" si="2"/>
        <v>0</v>
      </c>
    </row>
    <row r="92" spans="1:9" s="337" customFormat="1" ht="13" x14ac:dyDescent="0.25">
      <c r="A92" s="463"/>
      <c r="B92" s="319"/>
      <c r="C92" s="309"/>
      <c r="D92" s="440" t="s">
        <v>476</v>
      </c>
      <c r="E92" s="442"/>
      <c r="F92" s="419">
        <v>1</v>
      </c>
      <c r="G92" s="417"/>
      <c r="H92" s="402">
        <v>5000</v>
      </c>
      <c r="I92" s="387">
        <f t="shared" si="2"/>
        <v>0</v>
      </c>
    </row>
    <row r="93" spans="1:9" s="337" customFormat="1" ht="13" x14ac:dyDescent="0.25">
      <c r="A93" s="463"/>
      <c r="B93" s="319"/>
      <c r="C93" s="302"/>
      <c r="D93" s="440" t="s">
        <v>477</v>
      </c>
      <c r="E93" s="439"/>
      <c r="F93" s="420">
        <v>1</v>
      </c>
      <c r="G93" s="411"/>
      <c r="H93" s="403">
        <v>20000</v>
      </c>
      <c r="I93" s="387">
        <f t="shared" si="2"/>
        <v>0</v>
      </c>
    </row>
    <row r="94" spans="1:9" s="337" customFormat="1" ht="13.5" thickBot="1" x14ac:dyDescent="0.3">
      <c r="A94" s="465"/>
      <c r="B94" s="319"/>
      <c r="C94" s="349" t="s">
        <v>478</v>
      </c>
      <c r="D94" s="404"/>
      <c r="E94" s="443"/>
      <c r="F94" s="413">
        <v>1</v>
      </c>
      <c r="G94" s="413"/>
      <c r="H94" s="405">
        <v>5000</v>
      </c>
      <c r="I94" s="387">
        <f t="shared" si="2"/>
        <v>0</v>
      </c>
    </row>
    <row r="95" spans="1:9" s="337" customFormat="1" ht="13.5" thickBot="1" x14ac:dyDescent="0.3">
      <c r="A95" s="406"/>
      <c r="B95" s="319"/>
      <c r="C95" s="301"/>
      <c r="H95" s="320" t="s">
        <v>449</v>
      </c>
      <c r="I95" s="321">
        <f>SUM(I88:I94)</f>
        <v>0</v>
      </c>
    </row>
    <row r="96" spans="1:9" s="337" customFormat="1" x14ac:dyDescent="0.25">
      <c r="A96" s="319"/>
      <c r="C96" s="301"/>
    </row>
  </sheetData>
  <mergeCells count="2">
    <mergeCell ref="D87:E87"/>
    <mergeCell ref="G4:K6"/>
  </mergeCells>
  <phoneticPr fontId="2" type="noConversion"/>
  <pageMargins left="0.75" right="0.75" top="1" bottom="1" header="0.5" footer="0.5"/>
  <pageSetup paperSize="9" orientation="portrait" horizontalDpi="300" verticalDpi="300"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2:I42"/>
  <sheetViews>
    <sheetView topLeftCell="A25" workbookViewId="0">
      <selection activeCell="A37" sqref="A37"/>
    </sheetView>
  </sheetViews>
  <sheetFormatPr defaultRowHeight="12.5" x14ac:dyDescent="0.25"/>
  <cols>
    <col min="1" max="1" width="67.453125" customWidth="1"/>
    <col min="9" max="9" width="27.81640625" customWidth="1"/>
  </cols>
  <sheetData>
    <row r="2" spans="1:9" ht="13" x14ac:dyDescent="0.25">
      <c r="A2" s="236" t="s">
        <v>262</v>
      </c>
      <c r="B2" s="54"/>
      <c r="D2" s="54"/>
      <c r="E2" s="180"/>
      <c r="F2" s="54"/>
      <c r="G2" s="54"/>
      <c r="H2" s="54"/>
      <c r="I2" s="54"/>
    </row>
    <row r="3" spans="1:9" ht="133.5" customHeight="1" x14ac:dyDescent="0.25">
      <c r="A3" s="214" t="s">
        <v>316</v>
      </c>
      <c r="B3" s="215"/>
      <c r="C3" s="216"/>
      <c r="D3" s="213"/>
      <c r="E3" s="213"/>
      <c r="F3" s="213"/>
      <c r="G3" s="213"/>
      <c r="H3" s="213"/>
      <c r="I3" s="213"/>
    </row>
    <row r="5" spans="1:9" ht="72.75" customHeight="1" x14ac:dyDescent="0.25">
      <c r="A5" s="47" t="s">
        <v>270</v>
      </c>
    </row>
    <row r="6" spans="1:9" ht="12" customHeight="1" x14ac:dyDescent="0.25">
      <c r="A6" s="452"/>
    </row>
    <row r="7" spans="1:9" ht="20.5" x14ac:dyDescent="0.25">
      <c r="A7" s="201" t="s">
        <v>504</v>
      </c>
    </row>
    <row r="8" spans="1:9" x14ac:dyDescent="0.25">
      <c r="A8" s="453"/>
    </row>
    <row r="9" spans="1:9" x14ac:dyDescent="0.25">
      <c r="A9" s="199" t="s">
        <v>273</v>
      </c>
    </row>
    <row r="10" spans="1:9" ht="24.75" customHeight="1" x14ac:dyDescent="0.25">
      <c r="A10" s="200" t="s">
        <v>1</v>
      </c>
    </row>
    <row r="11" spans="1:9" ht="15" customHeight="1" x14ac:dyDescent="0.25"/>
    <row r="12" spans="1:9" ht="40.5" x14ac:dyDescent="0.25">
      <c r="A12" s="201" t="s">
        <v>266</v>
      </c>
    </row>
    <row r="13" spans="1:9" ht="20" x14ac:dyDescent="0.25">
      <c r="A13" s="202" t="s">
        <v>398</v>
      </c>
    </row>
    <row r="15" spans="1:9" ht="40.5" x14ac:dyDescent="0.25">
      <c r="A15" s="203" t="s">
        <v>309</v>
      </c>
    </row>
    <row r="17" spans="1:1" ht="30.5" x14ac:dyDescent="0.25">
      <c r="A17" s="203" t="s">
        <v>299</v>
      </c>
    </row>
    <row r="19" spans="1:1" ht="40.5" x14ac:dyDescent="0.25">
      <c r="A19" s="203" t="s">
        <v>315</v>
      </c>
    </row>
    <row r="21" spans="1:1" x14ac:dyDescent="0.25">
      <c r="A21" s="217" t="s">
        <v>371</v>
      </c>
    </row>
    <row r="23" spans="1:1" ht="20.5" x14ac:dyDescent="0.25">
      <c r="A23" s="201" t="s">
        <v>317</v>
      </c>
    </row>
    <row r="25" spans="1:1" ht="71.25" customHeight="1" x14ac:dyDescent="0.25">
      <c r="A25" s="201" t="s">
        <v>2</v>
      </c>
    </row>
    <row r="28" spans="1:1" ht="13" x14ac:dyDescent="0.25">
      <c r="A28" s="237" t="s">
        <v>402</v>
      </c>
    </row>
    <row r="29" spans="1:1" ht="25" x14ac:dyDescent="0.25">
      <c r="A29" s="238" t="s">
        <v>403</v>
      </c>
    </row>
    <row r="30" spans="1:1" ht="25" x14ac:dyDescent="0.25">
      <c r="A30" s="238" t="s">
        <v>408</v>
      </c>
    </row>
    <row r="31" spans="1:1" ht="75" x14ac:dyDescent="0.25">
      <c r="A31" s="239" t="s">
        <v>406</v>
      </c>
    </row>
    <row r="32" spans="1:1" ht="128.25" customHeight="1" x14ac:dyDescent="0.25">
      <c r="A32" s="240" t="s">
        <v>0</v>
      </c>
    </row>
    <row r="33" spans="1:1" ht="25" x14ac:dyDescent="0.25">
      <c r="A33" s="238" t="s">
        <v>404</v>
      </c>
    </row>
    <row r="34" spans="1:1" ht="75" x14ac:dyDescent="0.25">
      <c r="A34" s="241" t="s">
        <v>405</v>
      </c>
    </row>
    <row r="35" spans="1:1" ht="25" x14ac:dyDescent="0.25">
      <c r="A35" s="238" t="s">
        <v>528</v>
      </c>
    </row>
    <row r="36" spans="1:1" ht="25.5" customHeight="1" x14ac:dyDescent="0.3">
      <c r="A36" s="515" t="s">
        <v>543</v>
      </c>
    </row>
    <row r="37" spans="1:1" x14ac:dyDescent="0.25">
      <c r="A37" s="243"/>
    </row>
    <row r="38" spans="1:1" x14ac:dyDescent="0.25">
      <c r="A38" s="242" t="s">
        <v>407</v>
      </c>
    </row>
    <row r="39" spans="1:1" x14ac:dyDescent="0.25">
      <c r="A39" s="242"/>
    </row>
    <row r="40" spans="1:1" x14ac:dyDescent="0.25">
      <c r="A40" s="242"/>
    </row>
    <row r="41" spans="1:1" x14ac:dyDescent="0.25">
      <c r="A41" s="242"/>
    </row>
    <row r="42" spans="1:1" x14ac:dyDescent="0.25">
      <c r="A42" s="242"/>
    </row>
  </sheetData>
  <phoneticPr fontId="2" type="noConversion"/>
  <pageMargins left="0.75" right="0.75" top="1" bottom="1" header="0.5" footer="0.5"/>
  <pageSetup paperSize="9"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D38"/>
  <sheetViews>
    <sheetView topLeftCell="A4" workbookViewId="0">
      <selection activeCell="A9" sqref="A9"/>
    </sheetView>
  </sheetViews>
  <sheetFormatPr defaultRowHeight="12.5" x14ac:dyDescent="0.25"/>
  <cols>
    <col min="1" max="1" width="31.54296875" bestFit="1" customWidth="1"/>
    <col min="2" max="2" width="13.81640625" style="13" customWidth="1"/>
    <col min="3" max="3" width="27.26953125" style="13" bestFit="1" customWidth="1"/>
    <col min="4" max="4" width="26.81640625" style="13" customWidth="1"/>
  </cols>
  <sheetData>
    <row r="2" spans="1:4" ht="13" x14ac:dyDescent="0.3">
      <c r="A2" s="244" t="s">
        <v>328</v>
      </c>
      <c r="B2" s="247"/>
      <c r="C2" s="247"/>
      <c r="D2" s="247"/>
    </row>
    <row r="3" spans="1:4" x14ac:dyDescent="0.25">
      <c r="A3" s="220"/>
      <c r="B3" s="247"/>
      <c r="C3" s="247"/>
      <c r="D3" s="247"/>
    </row>
    <row r="4" spans="1:4" ht="26" x14ac:dyDescent="0.3">
      <c r="A4" s="244" t="s">
        <v>341</v>
      </c>
      <c r="B4" s="248" t="s">
        <v>516</v>
      </c>
      <c r="C4" s="249" t="s">
        <v>343</v>
      </c>
      <c r="D4" s="248" t="s">
        <v>342</v>
      </c>
    </row>
    <row r="5" spans="1:4" x14ac:dyDescent="0.25">
      <c r="A5" s="220" t="s">
        <v>329</v>
      </c>
      <c r="B5" s="247"/>
      <c r="C5" s="247"/>
      <c r="D5" s="247"/>
    </row>
    <row r="6" spans="1:4" ht="13" thickBot="1" x14ac:dyDescent="0.3">
      <c r="A6" s="245" t="s">
        <v>330</v>
      </c>
      <c r="B6" s="250"/>
      <c r="C6" s="250"/>
      <c r="D6" s="250"/>
    </row>
    <row r="7" spans="1:4" ht="9" customHeight="1" thickTop="1" x14ac:dyDescent="0.25">
      <c r="A7" s="246"/>
      <c r="B7" s="251"/>
      <c r="C7" s="251"/>
      <c r="D7" s="251"/>
    </row>
    <row r="8" spans="1:4" ht="13" x14ac:dyDescent="0.3">
      <c r="A8" s="244" t="s">
        <v>331</v>
      </c>
      <c r="B8" s="247"/>
      <c r="C8" s="247"/>
      <c r="D8" s="247"/>
    </row>
    <row r="9" spans="1:4" x14ac:dyDescent="0.25">
      <c r="A9" s="220" t="s">
        <v>332</v>
      </c>
      <c r="B9" s="253"/>
      <c r="C9" s="247"/>
      <c r="D9" s="247"/>
    </row>
    <row r="10" spans="1:4" x14ac:dyDescent="0.25">
      <c r="A10" s="220" t="s">
        <v>333</v>
      </c>
      <c r="B10" s="253"/>
      <c r="C10" s="247"/>
      <c r="D10" s="247"/>
    </row>
    <row r="11" spans="1:4" x14ac:dyDescent="0.25">
      <c r="A11" s="220" t="s">
        <v>334</v>
      </c>
      <c r="B11" s="253"/>
      <c r="C11" s="247"/>
      <c r="D11" s="247"/>
    </row>
    <row r="12" spans="1:4" x14ac:dyDescent="0.25">
      <c r="A12" s="220" t="s">
        <v>335</v>
      </c>
      <c r="B12" s="253"/>
      <c r="C12" s="247"/>
      <c r="D12" s="247"/>
    </row>
    <row r="13" spans="1:4" x14ac:dyDescent="0.25">
      <c r="A13" s="220" t="s">
        <v>336</v>
      </c>
      <c r="B13" s="253"/>
      <c r="C13" s="247"/>
      <c r="D13" s="247"/>
    </row>
    <row r="14" spans="1:4" x14ac:dyDescent="0.25">
      <c r="A14" s="220" t="s">
        <v>337</v>
      </c>
      <c r="B14" s="253"/>
      <c r="C14" s="247"/>
      <c r="D14" s="247"/>
    </row>
    <row r="15" spans="1:4" x14ac:dyDescent="0.25">
      <c r="A15" s="220" t="s">
        <v>338</v>
      </c>
      <c r="B15" s="253"/>
      <c r="C15" s="247"/>
      <c r="D15" s="247"/>
    </row>
    <row r="16" spans="1:4" x14ac:dyDescent="0.25">
      <c r="A16" s="220" t="s">
        <v>339</v>
      </c>
      <c r="B16" s="253"/>
      <c r="C16" s="247"/>
      <c r="D16" s="247"/>
    </row>
    <row r="17" spans="1:4" x14ac:dyDescent="0.25">
      <c r="A17" s="220" t="s">
        <v>340</v>
      </c>
      <c r="B17" s="253"/>
      <c r="C17" s="247"/>
      <c r="D17" s="247"/>
    </row>
    <row r="18" spans="1:4" x14ac:dyDescent="0.25">
      <c r="A18" s="220" t="s">
        <v>344</v>
      </c>
      <c r="B18" s="253"/>
      <c r="C18" s="247"/>
      <c r="D18" s="247"/>
    </row>
    <row r="19" spans="1:4" x14ac:dyDescent="0.25">
      <c r="A19" s="220" t="s">
        <v>345</v>
      </c>
      <c r="B19" s="253"/>
      <c r="C19" s="247"/>
      <c r="D19" s="247"/>
    </row>
    <row r="20" spans="1:4" x14ac:dyDescent="0.25">
      <c r="A20" s="220" t="s">
        <v>346</v>
      </c>
      <c r="B20" s="253"/>
      <c r="C20" s="247"/>
      <c r="D20" s="247"/>
    </row>
    <row r="21" spans="1:4" x14ac:dyDescent="0.25">
      <c r="A21" s="220" t="s">
        <v>347</v>
      </c>
      <c r="B21" s="253"/>
      <c r="C21" s="247"/>
      <c r="D21" s="247"/>
    </row>
    <row r="22" spans="1:4" x14ac:dyDescent="0.25">
      <c r="A22" s="220" t="s">
        <v>348</v>
      </c>
      <c r="B22" s="253"/>
      <c r="C22" s="247"/>
      <c r="D22" s="247"/>
    </row>
    <row r="23" spans="1:4" x14ac:dyDescent="0.25">
      <c r="A23" s="220" t="s">
        <v>349</v>
      </c>
      <c r="B23" s="253"/>
      <c r="C23" s="247"/>
      <c r="D23" s="247"/>
    </row>
    <row r="24" spans="1:4" x14ac:dyDescent="0.25">
      <c r="A24" s="220" t="s">
        <v>367</v>
      </c>
      <c r="B24" s="253"/>
      <c r="C24" s="247"/>
      <c r="D24" s="247"/>
    </row>
    <row r="25" spans="1:4" x14ac:dyDescent="0.25">
      <c r="A25" s="220" t="s">
        <v>365</v>
      </c>
      <c r="B25" s="253"/>
      <c r="C25" s="247"/>
      <c r="D25" s="247"/>
    </row>
    <row r="26" spans="1:4" x14ac:dyDescent="0.25">
      <c r="A26" s="220" t="s">
        <v>366</v>
      </c>
      <c r="B26" s="253"/>
      <c r="C26" s="247"/>
      <c r="D26" s="247"/>
    </row>
    <row r="27" spans="1:4" x14ac:dyDescent="0.25">
      <c r="A27" s="220" t="s">
        <v>362</v>
      </c>
      <c r="B27" s="253"/>
      <c r="C27" s="247"/>
      <c r="D27" s="247"/>
    </row>
    <row r="28" spans="1:4" x14ac:dyDescent="0.25">
      <c r="A28" s="220" t="s">
        <v>360</v>
      </c>
      <c r="B28" s="253"/>
      <c r="C28" s="247"/>
      <c r="D28" s="247"/>
    </row>
    <row r="29" spans="1:4" x14ac:dyDescent="0.25">
      <c r="A29" s="220" t="s">
        <v>361</v>
      </c>
      <c r="B29" s="253"/>
      <c r="C29" s="247"/>
      <c r="D29" s="247"/>
    </row>
    <row r="30" spans="1:4" x14ac:dyDescent="0.25">
      <c r="A30" s="220" t="s">
        <v>363</v>
      </c>
      <c r="B30" s="253"/>
      <c r="C30" s="247"/>
      <c r="D30" s="247"/>
    </row>
    <row r="31" spans="1:4" x14ac:dyDescent="0.25">
      <c r="A31" s="220" t="s">
        <v>368</v>
      </c>
      <c r="B31" s="253"/>
      <c r="C31" s="247"/>
      <c r="D31" s="247"/>
    </row>
    <row r="32" spans="1:4" x14ac:dyDescent="0.25">
      <c r="A32" s="220" t="s">
        <v>364</v>
      </c>
      <c r="B32" s="253"/>
      <c r="C32" s="247"/>
      <c r="D32" s="247"/>
    </row>
    <row r="33" spans="1:4" x14ac:dyDescent="0.25">
      <c r="A33" s="220" t="s">
        <v>509</v>
      </c>
      <c r="B33" s="253"/>
      <c r="C33" s="247"/>
      <c r="D33" s="247"/>
    </row>
    <row r="34" spans="1:4" ht="13" x14ac:dyDescent="0.3">
      <c r="A34" s="244" t="s">
        <v>3</v>
      </c>
      <c r="B34" s="254">
        <f>SUM(B9:B33)</f>
        <v>0</v>
      </c>
      <c r="C34" s="248"/>
      <c r="D34" s="248"/>
    </row>
    <row r="38" spans="1:4" ht="13" x14ac:dyDescent="0.3">
      <c r="A38" s="472" t="s">
        <v>532</v>
      </c>
    </row>
  </sheetData>
  <phoneticPr fontId="2" type="noConversion"/>
  <pageMargins left="0.75" right="0.75" top="1" bottom="1" header="0.5" footer="0.5"/>
  <pageSetup paperSize="9" orientation="portrait"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L62"/>
  <sheetViews>
    <sheetView showGridLines="0" zoomScale="75" zoomScaleNormal="75" zoomScaleSheetLayoutView="75" workbookViewId="0">
      <selection activeCell="B2" sqref="B2:J2"/>
    </sheetView>
  </sheetViews>
  <sheetFormatPr defaultRowHeight="12.5" x14ac:dyDescent="0.25"/>
  <cols>
    <col min="2" max="2" width="18.26953125" style="134" customWidth="1"/>
    <col min="3" max="3" width="10.7265625" customWidth="1"/>
    <col min="4" max="4" width="11.7265625" customWidth="1"/>
    <col min="5" max="5" width="7.7265625" customWidth="1"/>
    <col min="6" max="6" width="11.1796875" style="13" customWidth="1"/>
    <col min="7" max="7" width="11.1796875" customWidth="1"/>
    <col min="8" max="8" width="9" style="474" customWidth="1"/>
    <col min="9" max="9" width="10.7265625" customWidth="1"/>
    <col min="10" max="10" width="54.1796875" customWidth="1"/>
  </cols>
  <sheetData>
    <row r="1" spans="2:11" ht="14.25" customHeight="1" thickBot="1" x14ac:dyDescent="0.3"/>
    <row r="2" spans="2:11" ht="31.5" customHeight="1" thickBot="1" x14ac:dyDescent="0.3">
      <c r="B2" s="627" t="s">
        <v>165</v>
      </c>
      <c r="C2" s="628"/>
      <c r="D2" s="628"/>
      <c r="E2" s="628"/>
      <c r="F2" s="628"/>
      <c r="G2" s="628"/>
      <c r="H2" s="628"/>
      <c r="I2" s="628"/>
      <c r="J2" s="629"/>
    </row>
    <row r="3" spans="2:11" ht="10.5" customHeight="1" thickBot="1" x14ac:dyDescent="0.3">
      <c r="B3" s="135"/>
      <c r="C3" s="17"/>
      <c r="D3" s="17"/>
      <c r="E3" s="17"/>
      <c r="F3" s="165"/>
      <c r="G3" s="17"/>
      <c r="H3" s="475"/>
      <c r="I3" s="19"/>
      <c r="J3" s="3"/>
    </row>
    <row r="4" spans="2:11" ht="45.75" customHeight="1" thickBot="1" x14ac:dyDescent="0.35">
      <c r="B4" s="124" t="s">
        <v>40</v>
      </c>
      <c r="C4" s="630" t="s">
        <v>4</v>
      </c>
      <c r="D4" s="630"/>
      <c r="E4" s="125" t="s">
        <v>5</v>
      </c>
      <c r="F4" s="126" t="s">
        <v>21</v>
      </c>
      <c r="G4" s="127" t="s">
        <v>20</v>
      </c>
      <c r="H4" s="127" t="s">
        <v>19</v>
      </c>
      <c r="I4" s="128" t="s">
        <v>18</v>
      </c>
      <c r="J4" s="129" t="s">
        <v>39</v>
      </c>
      <c r="K4" s="471" t="s">
        <v>525</v>
      </c>
    </row>
    <row r="5" spans="2:11" ht="32.25" customHeight="1" x14ac:dyDescent="0.25">
      <c r="B5" s="631" t="s">
        <v>67</v>
      </c>
      <c r="C5" s="600" t="s">
        <v>68</v>
      </c>
      <c r="D5" s="600"/>
      <c r="E5" s="25" t="s">
        <v>190</v>
      </c>
      <c r="F5" s="78" t="s">
        <v>479</v>
      </c>
      <c r="G5" s="79">
        <v>26700</v>
      </c>
      <c r="H5" s="476"/>
      <c r="I5" s="31">
        <f>G5*H5</f>
        <v>0</v>
      </c>
      <c r="J5" s="47" t="s">
        <v>174</v>
      </c>
    </row>
    <row r="6" spans="2:11" ht="32.25" customHeight="1" x14ac:dyDescent="0.25">
      <c r="B6" s="632"/>
      <c r="C6" s="612" t="s">
        <v>69</v>
      </c>
      <c r="D6" s="612"/>
      <c r="E6" s="97" t="s">
        <v>181</v>
      </c>
      <c r="F6" s="98" t="s">
        <v>372</v>
      </c>
      <c r="G6" s="99">
        <v>90</v>
      </c>
      <c r="H6" s="477"/>
      <c r="I6" s="31">
        <f t="shared" ref="I6:I53" si="0">G6*H6</f>
        <v>0</v>
      </c>
      <c r="J6" s="47" t="s">
        <v>175</v>
      </c>
    </row>
    <row r="7" spans="2:11" ht="32.25" customHeight="1" x14ac:dyDescent="0.25">
      <c r="B7" s="632"/>
      <c r="C7" s="599" t="s">
        <v>70</v>
      </c>
      <c r="D7" s="599"/>
      <c r="E7" s="97" t="s">
        <v>181</v>
      </c>
      <c r="F7" s="45" t="s">
        <v>373</v>
      </c>
      <c r="G7" s="30">
        <v>210</v>
      </c>
      <c r="H7" s="187"/>
      <c r="I7" s="31">
        <f t="shared" si="0"/>
        <v>0</v>
      </c>
      <c r="J7" s="47" t="s">
        <v>176</v>
      </c>
    </row>
    <row r="8" spans="2:11" ht="32.25" customHeight="1" x14ac:dyDescent="0.25">
      <c r="B8" s="632"/>
      <c r="C8" s="599" t="s">
        <v>71</v>
      </c>
      <c r="D8" s="599"/>
      <c r="E8" s="97" t="s">
        <v>8</v>
      </c>
      <c r="F8" s="37" t="s">
        <v>300</v>
      </c>
      <c r="G8" s="30">
        <v>140</v>
      </c>
      <c r="H8" s="187"/>
      <c r="I8" s="31">
        <f t="shared" si="0"/>
        <v>0</v>
      </c>
      <c r="J8" s="47" t="s">
        <v>177</v>
      </c>
    </row>
    <row r="9" spans="2:11" ht="32.25" customHeight="1" x14ac:dyDescent="0.25">
      <c r="B9" s="632"/>
      <c r="C9" s="599" t="s">
        <v>178</v>
      </c>
      <c r="D9" s="599"/>
      <c r="E9" s="97" t="s">
        <v>181</v>
      </c>
      <c r="F9" s="469" t="s">
        <v>373</v>
      </c>
      <c r="G9" s="495">
        <v>210</v>
      </c>
      <c r="H9" s="478"/>
      <c r="I9" s="31">
        <f t="shared" si="0"/>
        <v>0</v>
      </c>
      <c r="J9" s="47" t="s">
        <v>536</v>
      </c>
    </row>
    <row r="10" spans="2:11" ht="34.5" customHeight="1" x14ac:dyDescent="0.25">
      <c r="B10" s="632"/>
      <c r="C10" s="599" t="s">
        <v>72</v>
      </c>
      <c r="D10" s="599"/>
      <c r="E10" s="97" t="s">
        <v>181</v>
      </c>
      <c r="F10" s="496" t="s">
        <v>179</v>
      </c>
      <c r="G10" s="470">
        <v>15</v>
      </c>
      <c r="H10" s="187"/>
      <c r="I10" s="31">
        <f t="shared" si="0"/>
        <v>0</v>
      </c>
      <c r="J10" s="47" t="s">
        <v>517</v>
      </c>
    </row>
    <row r="11" spans="2:11" ht="32.25" customHeight="1" x14ac:dyDescent="0.25">
      <c r="B11" s="632"/>
      <c r="C11" s="599" t="s">
        <v>73</v>
      </c>
      <c r="D11" s="599"/>
      <c r="E11" s="28" t="s">
        <v>23</v>
      </c>
      <c r="F11" s="45" t="s">
        <v>480</v>
      </c>
      <c r="G11" s="30">
        <v>200</v>
      </c>
      <c r="H11" s="187"/>
      <c r="I11" s="31">
        <f t="shared" si="0"/>
        <v>0</v>
      </c>
      <c r="J11" s="47" t="s">
        <v>180</v>
      </c>
    </row>
    <row r="12" spans="2:11" ht="32.25" customHeight="1" x14ac:dyDescent="0.25">
      <c r="B12" s="632"/>
      <c r="C12" s="633" t="s">
        <v>74</v>
      </c>
      <c r="D12" s="634"/>
      <c r="E12" s="63" t="s">
        <v>25</v>
      </c>
      <c r="F12" s="45" t="s">
        <v>387</v>
      </c>
      <c r="G12" s="72">
        <v>5</v>
      </c>
      <c r="H12" s="479"/>
      <c r="I12" s="31">
        <f t="shared" si="0"/>
        <v>0</v>
      </c>
      <c r="J12" s="81" t="s">
        <v>182</v>
      </c>
    </row>
    <row r="13" spans="2:11" ht="32.25" customHeight="1" x14ac:dyDescent="0.25">
      <c r="B13" s="632"/>
      <c r="C13" s="633" t="s">
        <v>186</v>
      </c>
      <c r="D13" s="634"/>
      <c r="E13" s="63" t="s">
        <v>190</v>
      </c>
      <c r="F13" s="45" t="s">
        <v>301</v>
      </c>
      <c r="G13" s="72">
        <v>35000</v>
      </c>
      <c r="H13" s="479"/>
      <c r="I13" s="31">
        <f t="shared" si="0"/>
        <v>0</v>
      </c>
      <c r="J13" s="81" t="s">
        <v>185</v>
      </c>
    </row>
    <row r="14" spans="2:11" ht="32.25" customHeight="1" thickBot="1" x14ac:dyDescent="0.3">
      <c r="B14" s="626"/>
      <c r="C14" s="633" t="s">
        <v>75</v>
      </c>
      <c r="D14" s="634"/>
      <c r="E14" s="63" t="s">
        <v>190</v>
      </c>
      <c r="F14" s="222" t="s">
        <v>302</v>
      </c>
      <c r="G14" s="223">
        <v>10000</v>
      </c>
      <c r="H14" s="479"/>
      <c r="I14" s="31">
        <f>G14*H14</f>
        <v>0</v>
      </c>
      <c r="J14" s="81" t="s">
        <v>185</v>
      </c>
    </row>
    <row r="15" spans="2:11" ht="13" thickBot="1" x14ac:dyDescent="0.3">
      <c r="B15" s="635"/>
      <c r="C15" s="602"/>
      <c r="D15" s="602"/>
      <c r="E15" s="602"/>
      <c r="F15" s="602"/>
      <c r="G15" s="602"/>
      <c r="H15" s="603"/>
      <c r="I15" s="92">
        <f>SUM(I5:I14)</f>
        <v>0</v>
      </c>
      <c r="J15" s="91"/>
    </row>
    <row r="16" spans="2:11" ht="32.25" customHeight="1" x14ac:dyDescent="0.25">
      <c r="B16" s="606" t="s">
        <v>76</v>
      </c>
      <c r="C16" s="600" t="s">
        <v>68</v>
      </c>
      <c r="D16" s="600"/>
      <c r="E16" s="36" t="s">
        <v>190</v>
      </c>
      <c r="F16" s="88" t="s">
        <v>187</v>
      </c>
      <c r="G16" s="89">
        <v>5000</v>
      </c>
      <c r="H16" s="480"/>
      <c r="I16" s="31">
        <f t="shared" si="0"/>
        <v>0</v>
      </c>
      <c r="J16" s="47" t="s">
        <v>174</v>
      </c>
    </row>
    <row r="17" spans="2:12" ht="32.25" customHeight="1" x14ac:dyDescent="0.25">
      <c r="B17" s="611"/>
      <c r="C17" s="612" t="s">
        <v>69</v>
      </c>
      <c r="D17" s="612"/>
      <c r="E17" s="97" t="s">
        <v>181</v>
      </c>
      <c r="F17" s="98" t="s">
        <v>372</v>
      </c>
      <c r="G17" s="99">
        <v>90</v>
      </c>
      <c r="H17" s="480"/>
      <c r="I17" s="31">
        <f t="shared" si="0"/>
        <v>0</v>
      </c>
      <c r="J17" s="47" t="s">
        <v>175</v>
      </c>
    </row>
    <row r="18" spans="2:12" ht="32.25" customHeight="1" x14ac:dyDescent="0.25">
      <c r="B18" s="611"/>
      <c r="C18" s="599" t="s">
        <v>70</v>
      </c>
      <c r="D18" s="599"/>
      <c r="E18" s="97" t="s">
        <v>181</v>
      </c>
      <c r="F18" s="45" t="s">
        <v>373</v>
      </c>
      <c r="G18" s="30">
        <v>210</v>
      </c>
      <c r="H18" s="480"/>
      <c r="I18" s="31">
        <f t="shared" si="0"/>
        <v>0</v>
      </c>
      <c r="J18" s="47" t="s">
        <v>188</v>
      </c>
    </row>
    <row r="19" spans="2:12" ht="32.25" customHeight="1" x14ac:dyDescent="0.25">
      <c r="B19" s="611"/>
      <c r="C19" s="599" t="s">
        <v>72</v>
      </c>
      <c r="D19" s="636"/>
      <c r="E19" s="97" t="s">
        <v>181</v>
      </c>
      <c r="F19" s="164" t="s">
        <v>179</v>
      </c>
      <c r="G19" s="30">
        <v>10</v>
      </c>
      <c r="H19" s="480"/>
      <c r="I19" s="31">
        <f t="shared" si="0"/>
        <v>0</v>
      </c>
      <c r="J19" s="47" t="s">
        <v>189</v>
      </c>
    </row>
    <row r="20" spans="2:12" ht="32.25" customHeight="1" x14ac:dyDescent="0.25">
      <c r="B20" s="611"/>
      <c r="C20" s="633" t="s">
        <v>74</v>
      </c>
      <c r="D20" s="634"/>
      <c r="E20" s="63" t="s">
        <v>25</v>
      </c>
      <c r="F20" s="88" t="s">
        <v>387</v>
      </c>
      <c r="G20" s="89">
        <v>5</v>
      </c>
      <c r="H20" s="480"/>
      <c r="I20" s="31">
        <f t="shared" si="0"/>
        <v>0</v>
      </c>
      <c r="J20" s="81" t="s">
        <v>182</v>
      </c>
    </row>
    <row r="21" spans="2:12" ht="32.25" customHeight="1" x14ac:dyDescent="0.25">
      <c r="B21" s="611"/>
      <c r="C21" s="633" t="s">
        <v>77</v>
      </c>
      <c r="D21" s="634"/>
      <c r="E21" s="36" t="s">
        <v>190</v>
      </c>
      <c r="F21" s="88" t="s">
        <v>191</v>
      </c>
      <c r="G21" s="89">
        <v>60000</v>
      </c>
      <c r="H21" s="480"/>
      <c r="I21" s="31">
        <f t="shared" si="0"/>
        <v>0</v>
      </c>
      <c r="J21" s="47" t="s">
        <v>289</v>
      </c>
    </row>
    <row r="22" spans="2:12" ht="32.25" customHeight="1" x14ac:dyDescent="0.25">
      <c r="B22" s="611"/>
      <c r="C22" s="620" t="s">
        <v>78</v>
      </c>
      <c r="D22" s="621"/>
      <c r="E22" s="28" t="s">
        <v>190</v>
      </c>
      <c r="F22" s="166" t="s">
        <v>303</v>
      </c>
      <c r="G22" s="30">
        <v>20000</v>
      </c>
      <c r="H22" s="187"/>
      <c r="I22" s="31">
        <f t="shared" si="0"/>
        <v>0</v>
      </c>
      <c r="J22" s="47" t="s">
        <v>289</v>
      </c>
    </row>
    <row r="23" spans="2:12" ht="32.25" customHeight="1" x14ac:dyDescent="0.25">
      <c r="B23" s="611"/>
      <c r="C23" s="620" t="s">
        <v>79</v>
      </c>
      <c r="D23" s="622"/>
      <c r="E23" s="28" t="s">
        <v>190</v>
      </c>
      <c r="F23" s="166">
        <v>200</v>
      </c>
      <c r="G23" s="30">
        <v>200</v>
      </c>
      <c r="H23" s="187"/>
      <c r="I23" s="31">
        <f t="shared" si="0"/>
        <v>0</v>
      </c>
      <c r="J23" s="47" t="s">
        <v>208</v>
      </c>
    </row>
    <row r="24" spans="2:12" ht="32.25" customHeight="1" x14ac:dyDescent="0.25">
      <c r="B24" s="611"/>
      <c r="C24" s="620" t="s">
        <v>80</v>
      </c>
      <c r="D24" s="622"/>
      <c r="E24" s="28" t="s">
        <v>25</v>
      </c>
      <c r="F24" s="166" t="s">
        <v>387</v>
      </c>
      <c r="G24" s="30">
        <v>5</v>
      </c>
      <c r="H24" s="187"/>
      <c r="I24" s="31">
        <f t="shared" si="0"/>
        <v>0</v>
      </c>
      <c r="J24" s="47" t="s">
        <v>307</v>
      </c>
    </row>
    <row r="25" spans="2:12" ht="32.25" customHeight="1" thickBot="1" x14ac:dyDescent="0.3">
      <c r="B25" s="626"/>
      <c r="C25" s="624" t="s">
        <v>81</v>
      </c>
      <c r="D25" s="625"/>
      <c r="E25" s="28" t="s">
        <v>25</v>
      </c>
      <c r="F25" s="64" t="s">
        <v>284</v>
      </c>
      <c r="G25" s="170">
        <v>40</v>
      </c>
      <c r="H25" s="481"/>
      <c r="I25" s="31">
        <f t="shared" si="0"/>
        <v>0</v>
      </c>
      <c r="J25" s="66" t="s">
        <v>192</v>
      </c>
    </row>
    <row r="26" spans="2:12" ht="14.25" customHeight="1" thickBot="1" x14ac:dyDescent="0.3">
      <c r="B26" s="138"/>
      <c r="C26" s="623"/>
      <c r="D26" s="623"/>
      <c r="E26" s="103"/>
      <c r="F26" s="104"/>
      <c r="G26" s="105"/>
      <c r="H26" s="482"/>
      <c r="I26" s="106">
        <f>SUM(I16:I25)</f>
        <v>0</v>
      </c>
      <c r="J26" s="107"/>
    </row>
    <row r="27" spans="2:12" ht="32.25" customHeight="1" x14ac:dyDescent="0.25">
      <c r="B27" s="606" t="s">
        <v>82</v>
      </c>
      <c r="C27" s="600" t="s">
        <v>68</v>
      </c>
      <c r="D27" s="600"/>
      <c r="E27" s="97" t="s">
        <v>193</v>
      </c>
      <c r="F27" s="102" t="s">
        <v>187</v>
      </c>
      <c r="G27" s="99">
        <v>5000</v>
      </c>
      <c r="H27" s="477"/>
      <c r="I27" s="31">
        <f t="shared" si="0"/>
        <v>0</v>
      </c>
      <c r="J27" s="47" t="s">
        <v>174</v>
      </c>
    </row>
    <row r="28" spans="2:12" ht="32.25" customHeight="1" x14ac:dyDescent="0.25">
      <c r="B28" s="611"/>
      <c r="C28" s="612" t="s">
        <v>69</v>
      </c>
      <c r="D28" s="612"/>
      <c r="E28" s="97" t="s">
        <v>181</v>
      </c>
      <c r="F28" s="98" t="s">
        <v>372</v>
      </c>
      <c r="G28" s="99">
        <v>75</v>
      </c>
      <c r="H28" s="478"/>
      <c r="I28" s="31">
        <f t="shared" si="0"/>
        <v>0</v>
      </c>
      <c r="J28" s="47" t="s">
        <v>175</v>
      </c>
    </row>
    <row r="29" spans="2:12" ht="32.25" customHeight="1" x14ac:dyDescent="0.25">
      <c r="B29" s="611"/>
      <c r="C29" s="599" t="s">
        <v>70</v>
      </c>
      <c r="D29" s="599"/>
      <c r="E29" s="97" t="s">
        <v>181</v>
      </c>
      <c r="F29" s="45" t="s">
        <v>373</v>
      </c>
      <c r="G29" s="30">
        <v>210</v>
      </c>
      <c r="H29" s="478"/>
      <c r="I29" s="31">
        <f t="shared" si="0"/>
        <v>0</v>
      </c>
      <c r="J29" s="47" t="s">
        <v>196</v>
      </c>
    </row>
    <row r="30" spans="2:12" ht="32.25" customHeight="1" x14ac:dyDescent="0.25">
      <c r="B30" s="611"/>
      <c r="C30" s="599" t="s">
        <v>292</v>
      </c>
      <c r="D30" s="599"/>
      <c r="E30" s="97" t="s">
        <v>181</v>
      </c>
      <c r="F30" s="224" t="s">
        <v>374</v>
      </c>
      <c r="G30" s="30">
        <v>17</v>
      </c>
      <c r="H30" s="478"/>
      <c r="I30" s="31">
        <f t="shared" si="0"/>
        <v>0</v>
      </c>
      <c r="J30" s="47" t="s">
        <v>291</v>
      </c>
    </row>
    <row r="31" spans="2:12" ht="32.25" customHeight="1" x14ac:dyDescent="0.25">
      <c r="B31" s="611"/>
      <c r="C31" s="599" t="s">
        <v>290</v>
      </c>
      <c r="D31" s="599"/>
      <c r="E31" s="97" t="s">
        <v>181</v>
      </c>
      <c r="F31" s="164" t="s">
        <v>179</v>
      </c>
      <c r="G31" s="30">
        <v>10</v>
      </c>
      <c r="H31" s="478"/>
      <c r="I31" s="31">
        <f t="shared" si="0"/>
        <v>0</v>
      </c>
      <c r="J31" s="47" t="s">
        <v>293</v>
      </c>
      <c r="L31" s="225"/>
    </row>
    <row r="32" spans="2:12" ht="32.25" customHeight="1" thickBot="1" x14ac:dyDescent="0.3">
      <c r="B32" s="611"/>
      <c r="C32" s="598" t="s">
        <v>83</v>
      </c>
      <c r="D32" s="598"/>
      <c r="E32" s="101" t="s">
        <v>190</v>
      </c>
      <c r="F32" s="64">
        <v>650</v>
      </c>
      <c r="G32" s="170">
        <v>650</v>
      </c>
      <c r="H32" s="481"/>
      <c r="I32" s="31">
        <f t="shared" si="0"/>
        <v>0</v>
      </c>
      <c r="J32" s="110" t="s">
        <v>194</v>
      </c>
      <c r="L32" s="225"/>
    </row>
    <row r="33" spans="2:10" ht="14.25" customHeight="1" thickBot="1" x14ac:dyDescent="0.3">
      <c r="B33" s="608"/>
      <c r="C33" s="609"/>
      <c r="D33" s="609"/>
      <c r="E33" s="609"/>
      <c r="F33" s="609"/>
      <c r="G33" s="609"/>
      <c r="H33" s="610"/>
      <c r="I33" s="106">
        <f>SUM(I27:I32)</f>
        <v>0</v>
      </c>
      <c r="J33" s="114"/>
    </row>
    <row r="34" spans="2:10" ht="32.25" customHeight="1" x14ac:dyDescent="0.25">
      <c r="B34" s="606" t="s">
        <v>84</v>
      </c>
      <c r="C34" s="600" t="s">
        <v>68</v>
      </c>
      <c r="D34" s="600"/>
      <c r="E34" s="97" t="s">
        <v>193</v>
      </c>
      <c r="F34" s="102" t="s">
        <v>209</v>
      </c>
      <c r="G34" s="99">
        <v>2500</v>
      </c>
      <c r="H34" s="477"/>
      <c r="I34" s="31">
        <f t="shared" si="0"/>
        <v>0</v>
      </c>
      <c r="J34" s="47" t="s">
        <v>174</v>
      </c>
    </row>
    <row r="35" spans="2:10" ht="32.25" customHeight="1" x14ac:dyDescent="0.25">
      <c r="B35" s="611"/>
      <c r="C35" s="612" t="s">
        <v>69</v>
      </c>
      <c r="D35" s="612"/>
      <c r="E35" s="97" t="s">
        <v>181</v>
      </c>
      <c r="F35" s="98" t="s">
        <v>372</v>
      </c>
      <c r="G35" s="99">
        <v>75</v>
      </c>
      <c r="H35" s="477"/>
      <c r="I35" s="31">
        <f t="shared" si="0"/>
        <v>0</v>
      </c>
      <c r="J35" s="47" t="s">
        <v>195</v>
      </c>
    </row>
    <row r="36" spans="2:10" ht="32.25" customHeight="1" thickBot="1" x14ac:dyDescent="0.3">
      <c r="B36" s="611"/>
      <c r="C36" s="598" t="s">
        <v>85</v>
      </c>
      <c r="D36" s="598"/>
      <c r="E36" s="28" t="s">
        <v>25</v>
      </c>
      <c r="F36" s="64" t="s">
        <v>387</v>
      </c>
      <c r="G36" s="170">
        <v>5</v>
      </c>
      <c r="H36" s="481"/>
      <c r="I36" s="31">
        <f t="shared" si="0"/>
        <v>0</v>
      </c>
      <c r="J36" s="110" t="s">
        <v>308</v>
      </c>
    </row>
    <row r="37" spans="2:10" ht="14.25" customHeight="1" thickBot="1" x14ac:dyDescent="0.3">
      <c r="B37" s="614"/>
      <c r="C37" s="615"/>
      <c r="D37" s="615"/>
      <c r="E37" s="615"/>
      <c r="F37" s="615"/>
      <c r="G37" s="615"/>
      <c r="H37" s="615"/>
      <c r="I37" s="106">
        <f>SUM(I34:I36)</f>
        <v>0</v>
      </c>
      <c r="J37" s="114"/>
    </row>
    <row r="38" spans="2:10" ht="32.25" customHeight="1" x14ac:dyDescent="0.25">
      <c r="B38" s="136" t="s">
        <v>86</v>
      </c>
      <c r="C38" s="600" t="s">
        <v>68</v>
      </c>
      <c r="D38" s="600"/>
      <c r="E38" s="97" t="s">
        <v>193</v>
      </c>
      <c r="F38" s="102" t="s">
        <v>187</v>
      </c>
      <c r="G38" s="99">
        <v>5000</v>
      </c>
      <c r="H38" s="477"/>
      <c r="I38" s="31">
        <f t="shared" si="0"/>
        <v>0</v>
      </c>
      <c r="J38" s="47" t="s">
        <v>174</v>
      </c>
    </row>
    <row r="39" spans="2:10" ht="32.25" customHeight="1" thickBot="1" x14ac:dyDescent="0.3">
      <c r="B39" s="137"/>
      <c r="C39" s="613" t="s">
        <v>69</v>
      </c>
      <c r="D39" s="613"/>
      <c r="E39" s="97" t="s">
        <v>181</v>
      </c>
      <c r="F39" s="98" t="s">
        <v>372</v>
      </c>
      <c r="G39" s="99">
        <v>75</v>
      </c>
      <c r="H39" s="481"/>
      <c r="I39" s="31">
        <f t="shared" si="0"/>
        <v>0</v>
      </c>
      <c r="J39" s="47" t="s">
        <v>195</v>
      </c>
    </row>
    <row r="40" spans="2:10" ht="14.25" customHeight="1" thickBot="1" x14ac:dyDescent="0.3">
      <c r="B40" s="614"/>
      <c r="C40" s="616"/>
      <c r="D40" s="616"/>
      <c r="E40" s="616"/>
      <c r="F40" s="616"/>
      <c r="G40" s="616"/>
      <c r="H40" s="616"/>
      <c r="I40" s="106">
        <f>SUM(I38:I39)</f>
        <v>0</v>
      </c>
      <c r="J40" s="114"/>
    </row>
    <row r="41" spans="2:10" ht="32.25" customHeight="1" x14ac:dyDescent="0.25">
      <c r="B41" s="136" t="s">
        <v>87</v>
      </c>
      <c r="C41" s="600" t="s">
        <v>197</v>
      </c>
      <c r="D41" s="600"/>
      <c r="E41" s="97" t="s">
        <v>181</v>
      </c>
      <c r="F41" s="164" t="s">
        <v>179</v>
      </c>
      <c r="G41" s="30">
        <v>10</v>
      </c>
      <c r="H41" s="476"/>
      <c r="I41" s="31">
        <f t="shared" si="0"/>
        <v>0</v>
      </c>
      <c r="J41" s="119" t="s">
        <v>297</v>
      </c>
    </row>
    <row r="42" spans="2:10" ht="32.25" customHeight="1" x14ac:dyDescent="0.25">
      <c r="B42" s="137"/>
      <c r="C42" s="599" t="s">
        <v>88</v>
      </c>
      <c r="D42" s="599"/>
      <c r="E42" s="97" t="s">
        <v>181</v>
      </c>
      <c r="F42" s="98" t="s">
        <v>372</v>
      </c>
      <c r="G42" s="99">
        <v>75</v>
      </c>
      <c r="H42" s="478"/>
      <c r="I42" s="31">
        <f t="shared" si="0"/>
        <v>0</v>
      </c>
      <c r="J42" s="100" t="s">
        <v>198</v>
      </c>
    </row>
    <row r="43" spans="2:10" ht="32.25" customHeight="1" x14ac:dyDescent="0.25">
      <c r="B43" s="137"/>
      <c r="C43" s="599" t="s">
        <v>285</v>
      </c>
      <c r="D43" s="599"/>
      <c r="E43" s="80" t="s">
        <v>190</v>
      </c>
      <c r="F43" s="29" t="s">
        <v>199</v>
      </c>
      <c r="G43" s="74">
        <v>2000</v>
      </c>
      <c r="H43" s="478"/>
      <c r="I43" s="31">
        <f t="shared" si="0"/>
        <v>0</v>
      </c>
      <c r="J43" s="100" t="s">
        <v>286</v>
      </c>
    </row>
    <row r="44" spans="2:10" ht="32.25" customHeight="1" thickBot="1" x14ac:dyDescent="0.3">
      <c r="B44" s="137"/>
      <c r="C44" s="599" t="s">
        <v>89</v>
      </c>
      <c r="D44" s="599"/>
      <c r="E44" s="80" t="s">
        <v>190</v>
      </c>
      <c r="F44" s="29">
        <v>500</v>
      </c>
      <c r="G44" s="74">
        <v>500</v>
      </c>
      <c r="H44" s="478"/>
      <c r="I44" s="31">
        <f t="shared" si="0"/>
        <v>0</v>
      </c>
      <c r="J44" s="100" t="s">
        <v>200</v>
      </c>
    </row>
    <row r="45" spans="2:10" ht="14.25" customHeight="1" thickBot="1" x14ac:dyDescent="0.3">
      <c r="B45" s="617"/>
      <c r="C45" s="618"/>
      <c r="D45" s="618"/>
      <c r="E45" s="618"/>
      <c r="F45" s="618"/>
      <c r="G45" s="618"/>
      <c r="H45" s="619"/>
      <c r="I45" s="106">
        <f>SUM(I41:I44)</f>
        <v>0</v>
      </c>
      <c r="J45" s="114"/>
    </row>
    <row r="46" spans="2:10" ht="44.25" customHeight="1" x14ac:dyDescent="0.25">
      <c r="B46" s="606" t="s">
        <v>94</v>
      </c>
      <c r="C46" s="600" t="s">
        <v>90</v>
      </c>
      <c r="D46" s="600"/>
      <c r="E46" s="77" t="s">
        <v>7</v>
      </c>
      <c r="F46" s="35" t="s">
        <v>226</v>
      </c>
      <c r="G46" s="79">
        <v>1100</v>
      </c>
      <c r="H46" s="476"/>
      <c r="I46" s="31">
        <f t="shared" si="0"/>
        <v>0</v>
      </c>
      <c r="J46" s="119" t="s">
        <v>263</v>
      </c>
    </row>
    <row r="47" spans="2:10" ht="32.25" customHeight="1" x14ac:dyDescent="0.25">
      <c r="B47" s="607"/>
      <c r="C47" s="599" t="s">
        <v>91</v>
      </c>
      <c r="D47" s="599"/>
      <c r="E47" s="28" t="s">
        <v>25</v>
      </c>
      <c r="F47" s="29" t="s">
        <v>395</v>
      </c>
      <c r="G47" s="74">
        <v>5.5</v>
      </c>
      <c r="H47" s="478"/>
      <c r="I47" s="31">
        <f t="shared" si="0"/>
        <v>0</v>
      </c>
      <c r="J47" s="100" t="s">
        <v>201</v>
      </c>
    </row>
    <row r="48" spans="2:10" ht="32.25" customHeight="1" x14ac:dyDescent="0.25">
      <c r="B48" s="607"/>
      <c r="C48" s="599" t="s">
        <v>92</v>
      </c>
      <c r="D48" s="599"/>
      <c r="E48" s="80" t="s">
        <v>7</v>
      </c>
      <c r="F48" s="29" t="s">
        <v>206</v>
      </c>
      <c r="G48" s="74">
        <v>6000</v>
      </c>
      <c r="H48" s="478"/>
      <c r="I48" s="31">
        <f t="shared" si="0"/>
        <v>0</v>
      </c>
      <c r="J48" s="100" t="s">
        <v>207</v>
      </c>
    </row>
    <row r="49" spans="2:10" ht="34.5" customHeight="1" x14ac:dyDescent="0.25">
      <c r="B49" s="607"/>
      <c r="C49" s="599" t="s">
        <v>30</v>
      </c>
      <c r="D49" s="599"/>
      <c r="E49" s="80" t="s">
        <v>7</v>
      </c>
      <c r="F49" s="29" t="s">
        <v>202</v>
      </c>
      <c r="G49" s="74">
        <v>2000</v>
      </c>
      <c r="H49" s="478"/>
      <c r="I49" s="31">
        <f t="shared" si="0"/>
        <v>0</v>
      </c>
      <c r="J49" s="100" t="s">
        <v>204</v>
      </c>
    </row>
    <row r="50" spans="2:10" ht="32.25" customHeight="1" thickBot="1" x14ac:dyDescent="0.3">
      <c r="B50" s="607"/>
      <c r="C50" s="598" t="s">
        <v>93</v>
      </c>
      <c r="D50" s="598"/>
      <c r="E50" s="101" t="s">
        <v>7</v>
      </c>
      <c r="F50" s="64" t="s">
        <v>305</v>
      </c>
      <c r="G50" s="170">
        <v>140</v>
      </c>
      <c r="H50" s="481"/>
      <c r="I50" s="31">
        <f t="shared" si="0"/>
        <v>0</v>
      </c>
      <c r="J50" s="110" t="s">
        <v>306</v>
      </c>
    </row>
    <row r="51" spans="2:10" ht="14.25" customHeight="1" thickBot="1" x14ac:dyDescent="0.3">
      <c r="B51" s="169"/>
      <c r="C51" s="604"/>
      <c r="D51" s="604"/>
      <c r="E51" s="111"/>
      <c r="F51" s="112"/>
      <c r="G51" s="113"/>
      <c r="H51" s="483"/>
      <c r="I51" s="106">
        <f>SUM(I46:I50)</f>
        <v>0</v>
      </c>
      <c r="J51" s="114"/>
    </row>
    <row r="52" spans="2:10" ht="32.25" customHeight="1" x14ac:dyDescent="0.25">
      <c r="B52" s="137" t="s">
        <v>6</v>
      </c>
      <c r="C52" s="600" t="s">
        <v>183</v>
      </c>
      <c r="D52" s="600"/>
      <c r="E52" s="82" t="s">
        <v>205</v>
      </c>
      <c r="F52" s="83" t="s">
        <v>375</v>
      </c>
      <c r="G52" s="226">
        <v>15000</v>
      </c>
      <c r="H52" s="484"/>
      <c r="I52" s="31">
        <f t="shared" si="0"/>
        <v>0</v>
      </c>
      <c r="J52" s="122" t="s">
        <v>184</v>
      </c>
    </row>
    <row r="53" spans="2:10" ht="32.25" customHeight="1" thickBot="1" x14ac:dyDescent="0.3">
      <c r="B53" s="168"/>
      <c r="C53" s="605" t="s">
        <v>529</v>
      </c>
      <c r="D53" s="605"/>
      <c r="E53" s="120" t="s">
        <v>205</v>
      </c>
      <c r="F53" s="48" t="s">
        <v>530</v>
      </c>
      <c r="G53" s="191">
        <v>1400</v>
      </c>
      <c r="H53" s="485"/>
      <c r="I53" s="31">
        <f t="shared" si="0"/>
        <v>0</v>
      </c>
      <c r="J53" s="121" t="s">
        <v>531</v>
      </c>
    </row>
    <row r="54" spans="2:10" ht="13.5" thickBot="1" x14ac:dyDescent="0.3">
      <c r="B54" s="139"/>
      <c r="C54" s="115"/>
      <c r="D54" s="115"/>
      <c r="E54" s="115"/>
      <c r="F54" s="167"/>
      <c r="G54" s="116"/>
      <c r="H54" s="117"/>
      <c r="I54" s="106">
        <f>SUM(I52:I53)</f>
        <v>0</v>
      </c>
      <c r="J54" s="118"/>
    </row>
    <row r="55" spans="2:10" ht="13" thickBot="1" x14ac:dyDescent="0.3">
      <c r="B55" s="601" t="s">
        <v>58</v>
      </c>
      <c r="C55" s="602"/>
      <c r="D55" s="602"/>
      <c r="E55" s="602"/>
      <c r="F55" s="602"/>
      <c r="G55" s="602"/>
      <c r="H55" s="603"/>
      <c r="I55" s="44">
        <f>SUM(I15,I26,I33,I37,I40,I45,I51,I54)</f>
        <v>0</v>
      </c>
      <c r="J55" s="53"/>
    </row>
    <row r="61" spans="2:10" x14ac:dyDescent="0.25">
      <c r="B61" s="54"/>
      <c r="C61" s="54"/>
      <c r="D61" s="54"/>
      <c r="E61" s="54"/>
      <c r="F61" s="180"/>
      <c r="G61" s="54"/>
      <c r="H61" s="10"/>
      <c r="I61" s="54"/>
      <c r="J61" s="54"/>
    </row>
    <row r="62" spans="2:10" ht="43.5" customHeight="1" x14ac:dyDescent="0.25">
      <c r="B62" s="596"/>
      <c r="C62" s="597"/>
      <c r="D62" s="597"/>
      <c r="E62" s="597"/>
      <c r="F62" s="597"/>
      <c r="G62" s="597"/>
      <c r="H62" s="597"/>
      <c r="I62" s="597"/>
      <c r="J62" s="597"/>
    </row>
  </sheetData>
  <mergeCells count="58">
    <mergeCell ref="B15:H15"/>
    <mergeCell ref="C16:D16"/>
    <mergeCell ref="C20:D20"/>
    <mergeCell ref="C19:D19"/>
    <mergeCell ref="C21:D21"/>
    <mergeCell ref="B2:J2"/>
    <mergeCell ref="C4:D4"/>
    <mergeCell ref="C6:D6"/>
    <mergeCell ref="C7:D7"/>
    <mergeCell ref="B5:B14"/>
    <mergeCell ref="C8:D8"/>
    <mergeCell ref="C9:D9"/>
    <mergeCell ref="C10:D10"/>
    <mergeCell ref="C11:D11"/>
    <mergeCell ref="C12:D12"/>
    <mergeCell ref="C5:D5"/>
    <mergeCell ref="C13:D13"/>
    <mergeCell ref="C14:D14"/>
    <mergeCell ref="B27:B32"/>
    <mergeCell ref="C31:D31"/>
    <mergeCell ref="C32:D32"/>
    <mergeCell ref="C22:D22"/>
    <mergeCell ref="C23:D23"/>
    <mergeCell ref="C24:D24"/>
    <mergeCell ref="C26:D26"/>
    <mergeCell ref="C30:D30"/>
    <mergeCell ref="C25:D25"/>
    <mergeCell ref="C27:D27"/>
    <mergeCell ref="C28:D28"/>
    <mergeCell ref="C29:D29"/>
    <mergeCell ref="B16:B25"/>
    <mergeCell ref="C17:D17"/>
    <mergeCell ref="C18:D18"/>
    <mergeCell ref="C38:D38"/>
    <mergeCell ref="C39:D39"/>
    <mergeCell ref="B37:H37"/>
    <mergeCell ref="B40:H40"/>
    <mergeCell ref="B45:H45"/>
    <mergeCell ref="C41:D41"/>
    <mergeCell ref="C42:D42"/>
    <mergeCell ref="C43:D43"/>
    <mergeCell ref="C44:D44"/>
    <mergeCell ref="C36:D36"/>
    <mergeCell ref="C34:D34"/>
    <mergeCell ref="B33:H33"/>
    <mergeCell ref="B34:B36"/>
    <mergeCell ref="C35:D35"/>
    <mergeCell ref="B62:J62"/>
    <mergeCell ref="C50:D50"/>
    <mergeCell ref="C49:D49"/>
    <mergeCell ref="C46:D46"/>
    <mergeCell ref="C47:D47"/>
    <mergeCell ref="C48:D48"/>
    <mergeCell ref="B55:H55"/>
    <mergeCell ref="C51:D51"/>
    <mergeCell ref="C52:D52"/>
    <mergeCell ref="C53:D53"/>
    <mergeCell ref="B46:B50"/>
  </mergeCells>
  <phoneticPr fontId="2" type="noConversion"/>
  <pageMargins left="0.74803149606299213" right="0.74803149606299213" top="1.22" bottom="0.76" header="0.35433070866141736" footer="0.51181102362204722"/>
  <pageSetup paperSize="9" scale="55"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K45"/>
  <sheetViews>
    <sheetView showGridLines="0" zoomScale="75" zoomScaleNormal="75" zoomScaleSheetLayoutView="75" workbookViewId="0">
      <selection activeCell="B2" sqref="B2:J2"/>
    </sheetView>
  </sheetViews>
  <sheetFormatPr defaultColWidth="9.1796875" defaultRowHeight="12.5" x14ac:dyDescent="0.25"/>
  <cols>
    <col min="1" max="1" width="9.1796875" style="3"/>
    <col min="2" max="2" width="18.26953125" style="3" customWidth="1"/>
    <col min="3" max="3" width="10.81640625" style="3" customWidth="1"/>
    <col min="4" max="4" width="11.7265625" style="3" customWidth="1"/>
    <col min="5" max="5" width="7.453125" style="3" customWidth="1"/>
    <col min="6" max="6" width="11.1796875" style="182" customWidth="1"/>
    <col min="7" max="7" width="11.1796875" style="6" customWidth="1"/>
    <col min="8" max="8" width="9.1796875" style="7"/>
    <col min="9" max="9" width="10.54296875" style="3" customWidth="1"/>
    <col min="10" max="10" width="54.26953125" style="7" customWidth="1"/>
    <col min="11" max="16384" width="9.1796875" style="3"/>
  </cols>
  <sheetData>
    <row r="1" spans="2:11" ht="25" customHeight="1" thickBot="1" x14ac:dyDescent="0.3">
      <c r="B1" s="654"/>
      <c r="C1" s="655"/>
      <c r="D1" s="655"/>
      <c r="E1" s="655"/>
      <c r="F1" s="655"/>
      <c r="G1" s="655"/>
      <c r="H1" s="655"/>
      <c r="I1" s="655"/>
      <c r="J1" s="655"/>
    </row>
    <row r="2" spans="2:11" ht="31.5" customHeight="1" thickBot="1" x14ac:dyDescent="0.3">
      <c r="B2" s="627" t="s">
        <v>166</v>
      </c>
      <c r="C2" s="628"/>
      <c r="D2" s="628"/>
      <c r="E2" s="628"/>
      <c r="F2" s="628"/>
      <c r="G2" s="628"/>
      <c r="H2" s="628"/>
      <c r="I2" s="628"/>
      <c r="J2" s="629"/>
    </row>
    <row r="3" spans="2:11" ht="10.5" customHeight="1" thickBot="1" x14ac:dyDescent="0.3">
      <c r="B3" s="17"/>
      <c r="C3" s="17"/>
      <c r="D3" s="17"/>
      <c r="E3" s="17"/>
      <c r="F3" s="172"/>
      <c r="G3" s="17"/>
      <c r="H3" s="475"/>
      <c r="I3" s="19"/>
      <c r="J3" s="3"/>
    </row>
    <row r="4" spans="2:11" ht="30.5" thickBot="1" x14ac:dyDescent="0.35">
      <c r="B4" s="20" t="s">
        <v>40</v>
      </c>
      <c r="C4" s="653" t="s">
        <v>4</v>
      </c>
      <c r="D4" s="653"/>
      <c r="E4" s="21" t="s">
        <v>5</v>
      </c>
      <c r="F4" s="126" t="s">
        <v>21</v>
      </c>
      <c r="G4" s="23" t="s">
        <v>20</v>
      </c>
      <c r="H4" s="23" t="s">
        <v>19</v>
      </c>
      <c r="I4" s="24" t="s">
        <v>18</v>
      </c>
      <c r="J4" s="43" t="s">
        <v>39</v>
      </c>
      <c r="K4" s="471" t="s">
        <v>525</v>
      </c>
    </row>
    <row r="5" spans="2:11" ht="32.25" customHeight="1" x14ac:dyDescent="0.25">
      <c r="B5" s="39" t="s">
        <v>51</v>
      </c>
      <c r="C5" s="600" t="s">
        <v>26</v>
      </c>
      <c r="D5" s="600"/>
      <c r="E5" s="77" t="s">
        <v>24</v>
      </c>
      <c r="F5" s="173" t="s">
        <v>217</v>
      </c>
      <c r="G5" s="79">
        <v>3</v>
      </c>
      <c r="H5" s="476"/>
      <c r="I5" s="31">
        <f>H5*G5</f>
        <v>0</v>
      </c>
      <c r="J5" s="47" t="s">
        <v>38</v>
      </c>
    </row>
    <row r="6" spans="2:11" ht="32.25" customHeight="1" x14ac:dyDescent="0.25">
      <c r="B6" s="41"/>
      <c r="C6" s="633" t="s">
        <v>95</v>
      </c>
      <c r="D6" s="634"/>
      <c r="E6" s="28" t="s">
        <v>25</v>
      </c>
      <c r="F6" s="227" t="s">
        <v>376</v>
      </c>
      <c r="G6" s="99">
        <v>5</v>
      </c>
      <c r="H6" s="477"/>
      <c r="I6" s="31">
        <f>H6*G6</f>
        <v>0</v>
      </c>
      <c r="J6" s="47" t="s">
        <v>210</v>
      </c>
    </row>
    <row r="7" spans="2:11" ht="32.25" customHeight="1" x14ac:dyDescent="0.25">
      <c r="B7" s="41"/>
      <c r="C7" s="599" t="s">
        <v>53</v>
      </c>
      <c r="D7" s="599"/>
      <c r="E7" s="80" t="s">
        <v>8</v>
      </c>
      <c r="F7" s="37" t="s">
        <v>481</v>
      </c>
      <c r="G7" s="74">
        <v>50</v>
      </c>
      <c r="H7" s="478"/>
      <c r="I7" s="31">
        <f>H7*G7</f>
        <v>0</v>
      </c>
      <c r="J7" s="47" t="s">
        <v>287</v>
      </c>
    </row>
    <row r="8" spans="2:11" ht="32.25" customHeight="1" x14ac:dyDescent="0.25">
      <c r="B8" s="41"/>
      <c r="C8" s="599" t="s">
        <v>32</v>
      </c>
      <c r="D8" s="636"/>
      <c r="E8" s="28" t="s">
        <v>7</v>
      </c>
      <c r="F8" s="174" t="s">
        <v>377</v>
      </c>
      <c r="G8" s="30">
        <v>1500</v>
      </c>
      <c r="H8" s="187"/>
      <c r="I8" s="31">
        <f t="shared" ref="I8:I14" si="0">H8*G8</f>
        <v>0</v>
      </c>
      <c r="J8" s="47" t="s">
        <v>54</v>
      </c>
    </row>
    <row r="9" spans="2:11" ht="32.25" customHeight="1" x14ac:dyDescent="0.25">
      <c r="B9" s="40"/>
      <c r="C9" s="599" t="s">
        <v>28</v>
      </c>
      <c r="D9" s="599"/>
      <c r="E9" s="28" t="s">
        <v>25</v>
      </c>
      <c r="F9" s="29" t="s">
        <v>395</v>
      </c>
      <c r="G9" s="74">
        <v>5.5</v>
      </c>
      <c r="H9" s="187"/>
      <c r="I9" s="31">
        <f t="shared" si="0"/>
        <v>0</v>
      </c>
      <c r="J9" s="47" t="s">
        <v>52</v>
      </c>
    </row>
    <row r="10" spans="2:11" ht="37.5" customHeight="1" x14ac:dyDescent="0.25">
      <c r="B10" s="40"/>
      <c r="C10" s="599" t="s">
        <v>27</v>
      </c>
      <c r="D10" s="599"/>
      <c r="E10" s="28" t="s">
        <v>7</v>
      </c>
      <c r="F10" s="469" t="s">
        <v>386</v>
      </c>
      <c r="G10" s="470">
        <v>1600</v>
      </c>
      <c r="H10" s="187"/>
      <c r="I10" s="31">
        <f t="shared" si="0"/>
        <v>0</v>
      </c>
      <c r="J10" s="47" t="s">
        <v>304</v>
      </c>
    </row>
    <row r="11" spans="2:11" ht="32.25" customHeight="1" x14ac:dyDescent="0.25">
      <c r="B11" s="40"/>
      <c r="C11" s="599" t="s">
        <v>29</v>
      </c>
      <c r="D11" s="599"/>
      <c r="E11" s="80" t="s">
        <v>7</v>
      </c>
      <c r="F11" s="29" t="s">
        <v>206</v>
      </c>
      <c r="G11" s="74">
        <v>6000</v>
      </c>
      <c r="H11" s="187"/>
      <c r="I11" s="31">
        <f t="shared" si="0"/>
        <v>0</v>
      </c>
      <c r="J11" s="47" t="s">
        <v>49</v>
      </c>
    </row>
    <row r="12" spans="2:11" ht="32.25" customHeight="1" x14ac:dyDescent="0.25">
      <c r="B12" s="40"/>
      <c r="C12" s="598" t="s">
        <v>30</v>
      </c>
      <c r="D12" s="598"/>
      <c r="E12" s="80" t="s">
        <v>7</v>
      </c>
      <c r="F12" s="29" t="s">
        <v>202</v>
      </c>
      <c r="G12" s="74">
        <v>2000</v>
      </c>
      <c r="H12" s="479"/>
      <c r="I12" s="31">
        <f t="shared" si="0"/>
        <v>0</v>
      </c>
      <c r="J12" s="81" t="s">
        <v>48</v>
      </c>
    </row>
    <row r="13" spans="2:11" ht="32.25" customHeight="1" x14ac:dyDescent="0.25">
      <c r="B13" s="40"/>
      <c r="C13" s="624" t="s">
        <v>96</v>
      </c>
      <c r="D13" s="650"/>
      <c r="E13" s="63" t="s">
        <v>7</v>
      </c>
      <c r="F13" s="64" t="s">
        <v>305</v>
      </c>
      <c r="G13" s="170">
        <v>140</v>
      </c>
      <c r="H13" s="481"/>
      <c r="I13" s="31">
        <f t="shared" si="0"/>
        <v>0</v>
      </c>
      <c r="J13" s="110" t="s">
        <v>306</v>
      </c>
    </row>
    <row r="14" spans="2:11" ht="32.25" customHeight="1" thickBot="1" x14ac:dyDescent="0.3">
      <c r="B14" s="40"/>
      <c r="C14" s="651" t="s">
        <v>97</v>
      </c>
      <c r="D14" s="651"/>
      <c r="E14" s="205" t="s">
        <v>190</v>
      </c>
      <c r="F14" s="175">
        <v>50</v>
      </c>
      <c r="G14" s="194">
        <v>50</v>
      </c>
      <c r="H14" s="486"/>
      <c r="I14" s="31">
        <f t="shared" si="0"/>
        <v>0</v>
      </c>
      <c r="J14" s="171" t="s">
        <v>211</v>
      </c>
    </row>
    <row r="15" spans="2:11" ht="14.25" customHeight="1" thickBot="1" x14ac:dyDescent="0.3">
      <c r="B15" s="635"/>
      <c r="C15" s="602"/>
      <c r="D15" s="602"/>
      <c r="E15" s="602"/>
      <c r="F15" s="602"/>
      <c r="G15" s="602"/>
      <c r="H15" s="603"/>
      <c r="I15" s="92">
        <f>SUM(I5:I14)</f>
        <v>0</v>
      </c>
      <c r="J15" s="91"/>
    </row>
    <row r="16" spans="2:11" ht="32.25" customHeight="1" x14ac:dyDescent="0.25">
      <c r="B16" s="86" t="s">
        <v>57</v>
      </c>
      <c r="C16" s="612" t="s">
        <v>55</v>
      </c>
      <c r="D16" s="612"/>
      <c r="E16" s="36" t="s">
        <v>25</v>
      </c>
      <c r="F16" s="176" t="s">
        <v>378</v>
      </c>
      <c r="G16" s="89">
        <v>2.9</v>
      </c>
      <c r="H16" s="480"/>
      <c r="I16" s="85">
        <f>H16*G16</f>
        <v>0</v>
      </c>
      <c r="J16" s="90" t="s">
        <v>213</v>
      </c>
    </row>
    <row r="17" spans="2:10" ht="32.25" customHeight="1" x14ac:dyDescent="0.25">
      <c r="B17" s="87"/>
      <c r="C17" s="652" t="s">
        <v>35</v>
      </c>
      <c r="D17" s="652"/>
      <c r="E17" s="28" t="s">
        <v>25</v>
      </c>
      <c r="F17" s="177" t="s">
        <v>379</v>
      </c>
      <c r="G17" s="30">
        <v>5</v>
      </c>
      <c r="H17" s="187"/>
      <c r="I17" s="31">
        <f>H17*G17</f>
        <v>0</v>
      </c>
      <c r="J17" s="81" t="s">
        <v>56</v>
      </c>
    </row>
    <row r="18" spans="2:10" ht="32.25" customHeight="1" thickBot="1" x14ac:dyDescent="0.3">
      <c r="B18" s="195" t="s">
        <v>6</v>
      </c>
      <c r="C18" s="613"/>
      <c r="D18" s="613"/>
      <c r="E18" s="82"/>
      <c r="F18" s="178"/>
      <c r="G18" s="84"/>
      <c r="H18" s="484"/>
      <c r="I18" s="65">
        <f>H18*G18</f>
        <v>0</v>
      </c>
      <c r="J18" s="66"/>
    </row>
    <row r="19" spans="2:10" ht="13.5" customHeight="1" thickBot="1" x14ac:dyDescent="0.3">
      <c r="B19" s="140"/>
      <c r="C19" s="142"/>
      <c r="D19" s="142"/>
      <c r="E19" s="142"/>
      <c r="F19" s="196"/>
      <c r="G19" s="143"/>
      <c r="H19" s="144"/>
      <c r="I19" s="197">
        <f>SUM(I16:I18)</f>
        <v>0</v>
      </c>
      <c r="J19" s="145"/>
    </row>
    <row r="20" spans="2:10" ht="19.5" customHeight="1" thickBot="1" x14ac:dyDescent="0.3">
      <c r="B20" s="601" t="s">
        <v>142</v>
      </c>
      <c r="C20" s="602"/>
      <c r="D20" s="602"/>
      <c r="E20" s="602"/>
      <c r="F20" s="602"/>
      <c r="G20" s="602"/>
      <c r="H20" s="603"/>
      <c r="I20" s="44">
        <f>SUM(I15,I19)</f>
        <v>0</v>
      </c>
      <c r="J20" s="53"/>
    </row>
    <row r="21" spans="2:10" ht="19.5" customHeight="1" x14ac:dyDescent="0.25">
      <c r="B21" s="2"/>
      <c r="C21" s="2"/>
      <c r="D21" s="2"/>
      <c r="E21" s="2"/>
      <c r="F21" s="179"/>
      <c r="G21" s="54"/>
      <c r="H21" s="10"/>
      <c r="I21" s="2"/>
      <c r="J21" s="10"/>
    </row>
    <row r="22" spans="2:10" ht="7.5" customHeight="1" x14ac:dyDescent="0.25">
      <c r="B22" s="2"/>
      <c r="C22" s="54"/>
      <c r="D22" s="54"/>
      <c r="E22" s="54"/>
      <c r="F22" s="180"/>
      <c r="G22" s="54"/>
      <c r="H22" s="10"/>
      <c r="I22" s="54"/>
      <c r="J22" s="10"/>
    </row>
    <row r="23" spans="2:10" ht="15" customHeight="1" x14ac:dyDescent="0.25">
      <c r="B23" s="54"/>
      <c r="C23" s="54"/>
      <c r="D23" s="54"/>
      <c r="E23" s="54"/>
      <c r="F23" s="180"/>
      <c r="G23" s="54"/>
      <c r="H23" s="10"/>
      <c r="I23" s="54"/>
      <c r="J23" s="54"/>
    </row>
    <row r="24" spans="2:10" ht="44.25" customHeight="1" x14ac:dyDescent="0.25">
      <c r="B24" s="596"/>
      <c r="C24" s="597"/>
      <c r="D24" s="597"/>
      <c r="E24" s="597"/>
      <c r="F24" s="597"/>
      <c r="G24" s="597"/>
      <c r="H24" s="597"/>
      <c r="I24" s="597"/>
      <c r="J24" s="597"/>
    </row>
    <row r="25" spans="2:10" ht="45" customHeight="1" x14ac:dyDescent="0.25">
      <c r="B25" s="649"/>
      <c r="C25" s="649"/>
      <c r="D25" s="649"/>
      <c r="E25" s="649"/>
      <c r="F25" s="181"/>
      <c r="G25" s="56"/>
      <c r="H25" s="57"/>
      <c r="I25" s="55"/>
      <c r="J25" s="57"/>
    </row>
    <row r="26" spans="2:10" ht="20.149999999999999" customHeight="1" x14ac:dyDescent="0.25">
      <c r="B26" s="648"/>
      <c r="C26" s="648"/>
      <c r="D26" s="643"/>
      <c r="E26" s="643"/>
      <c r="F26" s="179"/>
      <c r="G26" s="58"/>
      <c r="H26" s="10"/>
      <c r="I26" s="59"/>
      <c r="J26" s="10"/>
    </row>
    <row r="27" spans="2:10" x14ac:dyDescent="0.25">
      <c r="B27" s="648"/>
      <c r="C27" s="648"/>
      <c r="D27" s="643"/>
      <c r="E27" s="643"/>
      <c r="F27" s="179"/>
      <c r="G27" s="60"/>
      <c r="H27" s="10"/>
      <c r="I27" s="59"/>
      <c r="J27" s="10"/>
    </row>
    <row r="28" spans="2:10" ht="20.149999999999999" customHeight="1" x14ac:dyDescent="0.25">
      <c r="B28" s="643"/>
      <c r="C28" s="643"/>
      <c r="D28" s="644"/>
      <c r="E28" s="644"/>
      <c r="F28" s="179"/>
      <c r="G28" s="58"/>
      <c r="H28" s="10"/>
      <c r="I28" s="59"/>
      <c r="J28" s="10"/>
    </row>
    <row r="29" spans="2:10" ht="20.149999999999999" customHeight="1" x14ac:dyDescent="0.25">
      <c r="B29" s="643"/>
      <c r="C29" s="643"/>
      <c r="D29" s="644"/>
      <c r="E29" s="644"/>
      <c r="F29" s="646"/>
      <c r="G29" s="637"/>
      <c r="H29" s="647"/>
      <c r="I29" s="639"/>
      <c r="J29" s="640"/>
    </row>
    <row r="30" spans="2:10" ht="20.149999999999999" customHeight="1" x14ac:dyDescent="0.25">
      <c r="B30" s="643"/>
      <c r="C30" s="643"/>
      <c r="D30" s="643"/>
      <c r="E30" s="644"/>
      <c r="F30" s="646"/>
      <c r="G30" s="638"/>
      <c r="H30" s="647"/>
      <c r="I30" s="639"/>
      <c r="J30" s="641"/>
    </row>
    <row r="31" spans="2:10" ht="20.149999999999999" customHeight="1" x14ac:dyDescent="0.25">
      <c r="B31" s="643"/>
      <c r="C31" s="643"/>
      <c r="D31" s="644"/>
      <c r="E31" s="644"/>
      <c r="F31" s="646"/>
      <c r="G31" s="637"/>
      <c r="H31" s="647"/>
      <c r="I31" s="639"/>
      <c r="J31" s="640"/>
    </row>
    <row r="32" spans="2:10" ht="20.149999999999999" customHeight="1" x14ac:dyDescent="0.25">
      <c r="B32" s="643"/>
      <c r="C32" s="643"/>
      <c r="D32" s="644"/>
      <c r="E32" s="644"/>
      <c r="F32" s="646"/>
      <c r="G32" s="637"/>
      <c r="H32" s="647"/>
      <c r="I32" s="639"/>
      <c r="J32" s="640"/>
    </row>
    <row r="33" spans="2:10" ht="20.149999999999999" customHeight="1" x14ac:dyDescent="0.25">
      <c r="B33" s="643"/>
      <c r="C33" s="643"/>
      <c r="D33" s="644"/>
      <c r="E33" s="644"/>
      <c r="F33" s="646"/>
      <c r="G33" s="61"/>
      <c r="H33" s="10"/>
      <c r="I33" s="59"/>
      <c r="J33" s="10"/>
    </row>
    <row r="34" spans="2:10" x14ac:dyDescent="0.25">
      <c r="B34" s="643"/>
      <c r="C34" s="643"/>
      <c r="D34" s="644"/>
      <c r="E34" s="644"/>
      <c r="F34" s="646"/>
      <c r="G34" s="62"/>
      <c r="H34" s="10"/>
      <c r="I34" s="59"/>
      <c r="J34" s="10"/>
    </row>
    <row r="35" spans="2:10" ht="20.149999999999999" customHeight="1" x14ac:dyDescent="0.25">
      <c r="B35" s="643"/>
      <c r="C35" s="643"/>
      <c r="D35" s="644"/>
      <c r="E35" s="644"/>
      <c r="F35" s="646"/>
      <c r="G35" s="61"/>
      <c r="H35" s="10"/>
      <c r="I35" s="59"/>
      <c r="J35" s="10"/>
    </row>
    <row r="36" spans="2:10" ht="20.149999999999999" customHeight="1" x14ac:dyDescent="0.25">
      <c r="B36" s="643"/>
      <c r="C36" s="643"/>
      <c r="D36" s="644"/>
      <c r="E36" s="644"/>
      <c r="F36" s="646"/>
      <c r="G36" s="61"/>
      <c r="H36" s="10"/>
      <c r="I36" s="59"/>
      <c r="J36" s="10"/>
    </row>
    <row r="37" spans="2:10" x14ac:dyDescent="0.25">
      <c r="B37" s="643"/>
      <c r="C37" s="643"/>
      <c r="D37" s="643"/>
      <c r="E37" s="643"/>
      <c r="F37" s="179"/>
      <c r="G37" s="62"/>
      <c r="H37" s="10"/>
      <c r="I37" s="59"/>
      <c r="J37" s="10"/>
    </row>
    <row r="38" spans="2:10" ht="20.149999999999999" customHeight="1" x14ac:dyDescent="0.25">
      <c r="B38" s="643"/>
      <c r="C38" s="643"/>
      <c r="D38" s="643"/>
      <c r="E38" s="643"/>
      <c r="F38" s="179"/>
      <c r="G38" s="61"/>
      <c r="H38" s="10"/>
      <c r="I38" s="59"/>
      <c r="J38" s="10"/>
    </row>
    <row r="39" spans="2:10" ht="20.149999999999999" customHeight="1" x14ac:dyDescent="0.25">
      <c r="B39" s="643"/>
      <c r="C39" s="643"/>
      <c r="D39" s="644"/>
      <c r="E39" s="644"/>
      <c r="F39" s="179"/>
      <c r="G39" s="61"/>
      <c r="H39" s="10"/>
      <c r="I39" s="59"/>
      <c r="J39" s="10"/>
    </row>
    <row r="40" spans="2:10" ht="20.149999999999999" customHeight="1" x14ac:dyDescent="0.25">
      <c r="B40" s="643"/>
      <c r="C40" s="643"/>
      <c r="D40" s="644"/>
      <c r="E40" s="644"/>
      <c r="F40" s="179"/>
      <c r="G40" s="61"/>
      <c r="H40" s="10"/>
      <c r="I40" s="59"/>
      <c r="J40" s="10"/>
    </row>
    <row r="41" spans="2:10" ht="20.149999999999999" customHeight="1" x14ac:dyDescent="0.25">
      <c r="B41" s="643"/>
      <c r="C41" s="643"/>
      <c r="D41" s="644"/>
      <c r="E41" s="644"/>
      <c r="F41" s="179"/>
      <c r="G41" s="61"/>
      <c r="H41" s="10"/>
      <c r="I41" s="59"/>
      <c r="J41" s="10"/>
    </row>
    <row r="42" spans="2:10" ht="38.25" customHeight="1" x14ac:dyDescent="0.25">
      <c r="B42" s="643"/>
      <c r="C42" s="643"/>
      <c r="D42" s="644"/>
      <c r="E42" s="644"/>
      <c r="F42" s="179"/>
      <c r="G42" s="61"/>
      <c r="H42" s="10"/>
      <c r="I42" s="59"/>
      <c r="J42" s="10"/>
    </row>
    <row r="43" spans="2:10" ht="19.5" customHeight="1" x14ac:dyDescent="0.25">
      <c r="B43" s="648"/>
      <c r="C43" s="648"/>
      <c r="D43" s="642"/>
      <c r="E43" s="642"/>
      <c r="F43" s="646"/>
      <c r="G43" s="637"/>
      <c r="H43" s="640"/>
      <c r="I43" s="639"/>
      <c r="J43" s="640"/>
    </row>
    <row r="44" spans="2:10" ht="19.5" customHeight="1" x14ac:dyDescent="0.25">
      <c r="B44" s="648"/>
      <c r="C44" s="648"/>
      <c r="D44" s="642"/>
      <c r="E44" s="642"/>
      <c r="F44" s="646"/>
      <c r="G44" s="638"/>
      <c r="H44" s="640"/>
      <c r="I44" s="639"/>
      <c r="J44" s="640"/>
    </row>
    <row r="45" spans="2:10" ht="20.149999999999999" customHeight="1" x14ac:dyDescent="0.25">
      <c r="B45" s="644"/>
      <c r="C45" s="644"/>
      <c r="D45" s="644"/>
      <c r="E45" s="644"/>
      <c r="F45" s="645"/>
      <c r="G45" s="645"/>
      <c r="H45" s="645"/>
      <c r="I45" s="645"/>
      <c r="J45" s="9"/>
    </row>
  </sheetData>
  <mergeCells count="70">
    <mergeCell ref="C4:D4"/>
    <mergeCell ref="C6:D6"/>
    <mergeCell ref="B1:J1"/>
    <mergeCell ref="C10:D10"/>
    <mergeCell ref="C7:D7"/>
    <mergeCell ref="C11:D11"/>
    <mergeCell ref="B2:J2"/>
    <mergeCell ref="C8:D8"/>
    <mergeCell ref="B25:C25"/>
    <mergeCell ref="D25:E25"/>
    <mergeCell ref="B24:J24"/>
    <mergeCell ref="B20:H20"/>
    <mergeCell ref="C13:D13"/>
    <mergeCell ref="B15:H15"/>
    <mergeCell ref="C14:D14"/>
    <mergeCell ref="C12:D12"/>
    <mergeCell ref="C5:D5"/>
    <mergeCell ref="C9:D9"/>
    <mergeCell ref="C18:D18"/>
    <mergeCell ref="C16:D16"/>
    <mergeCell ref="C17:D17"/>
    <mergeCell ref="J43:J44"/>
    <mergeCell ref="B26:C27"/>
    <mergeCell ref="D26:E26"/>
    <mergeCell ref="G43:G44"/>
    <mergeCell ref="F35:F36"/>
    <mergeCell ref="F33:F34"/>
    <mergeCell ref="B29:C30"/>
    <mergeCell ref="H29:H30"/>
    <mergeCell ref="D30:E30"/>
    <mergeCell ref="D27:E27"/>
    <mergeCell ref="F29:F30"/>
    <mergeCell ref="B33:C34"/>
    <mergeCell ref="D33:E33"/>
    <mergeCell ref="D34:E34"/>
    <mergeCell ref="B28:C28"/>
    <mergeCell ref="D28:E28"/>
    <mergeCell ref="B31:C32"/>
    <mergeCell ref="D31:E31"/>
    <mergeCell ref="D29:E29"/>
    <mergeCell ref="F45:I45"/>
    <mergeCell ref="H43:H44"/>
    <mergeCell ref="I43:I44"/>
    <mergeCell ref="D32:E32"/>
    <mergeCell ref="F43:F44"/>
    <mergeCell ref="D36:E36"/>
    <mergeCell ref="F31:F32"/>
    <mergeCell ref="H31:H32"/>
    <mergeCell ref="B45:C45"/>
    <mergeCell ref="D45:E45"/>
    <mergeCell ref="B42:C42"/>
    <mergeCell ref="D42:E42"/>
    <mergeCell ref="B43:C44"/>
    <mergeCell ref="D43:E43"/>
    <mergeCell ref="D44:E44"/>
    <mergeCell ref="B35:C36"/>
    <mergeCell ref="D35:E35"/>
    <mergeCell ref="B37:C38"/>
    <mergeCell ref="B39:C41"/>
    <mergeCell ref="D39:E39"/>
    <mergeCell ref="D40:E40"/>
    <mergeCell ref="D41:E41"/>
    <mergeCell ref="D37:E37"/>
    <mergeCell ref="D38:E38"/>
    <mergeCell ref="G29:G30"/>
    <mergeCell ref="I29:I30"/>
    <mergeCell ref="J29:J30"/>
    <mergeCell ref="I31:I32"/>
    <mergeCell ref="J31:J32"/>
    <mergeCell ref="G31:G32"/>
  </mergeCells>
  <phoneticPr fontId="2" type="noConversion"/>
  <pageMargins left="0.75" right="0.59" top="0.48" bottom="0.5" header="0.5" footer="0.5"/>
  <pageSetup paperSize="9" scale="55" orientation="portrait" r:id="rId1"/>
  <headerFooter alignWithMargins="0"/>
  <cellWatches>
    <cellWatch r="B39"/>
  </cellWatche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K37"/>
  <sheetViews>
    <sheetView showGridLines="0" zoomScale="75" zoomScaleNormal="75" zoomScaleSheetLayoutView="75" workbookViewId="0">
      <selection activeCell="B2" sqref="B2:J2"/>
    </sheetView>
  </sheetViews>
  <sheetFormatPr defaultColWidth="9.453125" defaultRowHeight="12.5" x14ac:dyDescent="0.25"/>
  <cols>
    <col min="1" max="1" width="9.1796875" style="3" customWidth="1"/>
    <col min="2" max="2" width="18.26953125" style="3" customWidth="1"/>
    <col min="3" max="3" width="10.81640625" style="3" customWidth="1"/>
    <col min="4" max="4" width="11.7265625" style="3" customWidth="1"/>
    <col min="5" max="5" width="7.453125" style="3" customWidth="1"/>
    <col min="6" max="6" width="11.1796875" style="3" customWidth="1"/>
    <col min="7" max="7" width="11.1796875" style="1" customWidth="1"/>
    <col min="8" max="8" width="9.1796875" style="7" customWidth="1"/>
    <col min="9" max="9" width="10.54296875" style="3" customWidth="1"/>
    <col min="10" max="10" width="54.26953125" style="3" customWidth="1"/>
    <col min="11" max="16384" width="9.453125" style="3"/>
  </cols>
  <sheetData>
    <row r="1" spans="2:11" ht="13" thickBot="1" x14ac:dyDescent="0.3"/>
    <row r="2" spans="2:11" ht="31.5" customHeight="1" thickBot="1" x14ac:dyDescent="0.3">
      <c r="B2" s="627" t="s">
        <v>539</v>
      </c>
      <c r="C2" s="628"/>
      <c r="D2" s="628"/>
      <c r="E2" s="628"/>
      <c r="F2" s="628"/>
      <c r="G2" s="628"/>
      <c r="H2" s="628"/>
      <c r="I2" s="628"/>
      <c r="J2" s="629"/>
    </row>
    <row r="3" spans="2:11" ht="10.5" customHeight="1" thickBot="1" x14ac:dyDescent="0.3">
      <c r="B3" s="17"/>
      <c r="C3" s="17"/>
      <c r="D3" s="17"/>
      <c r="E3" s="17"/>
      <c r="F3" s="17"/>
      <c r="G3" s="17"/>
      <c r="H3" s="475"/>
      <c r="I3" s="19"/>
    </row>
    <row r="4" spans="2:11" ht="38.25" customHeight="1" thickBot="1" x14ac:dyDescent="0.35">
      <c r="B4" s="20" t="s">
        <v>40</v>
      </c>
      <c r="C4" s="653" t="s">
        <v>4</v>
      </c>
      <c r="D4" s="653"/>
      <c r="E4" s="21" t="s">
        <v>5</v>
      </c>
      <c r="F4" s="22" t="s">
        <v>21</v>
      </c>
      <c r="G4" s="23" t="s">
        <v>20</v>
      </c>
      <c r="H4" s="23" t="s">
        <v>19</v>
      </c>
      <c r="I4" s="24" t="s">
        <v>18</v>
      </c>
      <c r="J4" s="43" t="s">
        <v>39</v>
      </c>
      <c r="K4" s="471" t="s">
        <v>525</v>
      </c>
    </row>
    <row r="5" spans="2:11" ht="32.25" customHeight="1" x14ac:dyDescent="0.25">
      <c r="B5" s="39" t="s">
        <v>60</v>
      </c>
      <c r="C5" s="600" t="s">
        <v>220</v>
      </c>
      <c r="D5" s="600"/>
      <c r="E5" s="28" t="s">
        <v>25</v>
      </c>
      <c r="F5" s="78" t="s">
        <v>380</v>
      </c>
      <c r="G5" s="79">
        <v>1.6</v>
      </c>
      <c r="H5" s="476"/>
      <c r="I5" s="31">
        <f t="shared" ref="I5:I15" si="0">H5*G5</f>
        <v>0</v>
      </c>
      <c r="J5" s="47" t="s">
        <v>59</v>
      </c>
    </row>
    <row r="6" spans="2:11" ht="32.25" customHeight="1" x14ac:dyDescent="0.25">
      <c r="B6" s="41"/>
      <c r="C6" s="633" t="s">
        <v>98</v>
      </c>
      <c r="D6" s="634"/>
      <c r="E6" s="28" t="s">
        <v>25</v>
      </c>
      <c r="F6" s="98" t="s">
        <v>217</v>
      </c>
      <c r="G6" s="99">
        <v>3</v>
      </c>
      <c r="H6" s="477"/>
      <c r="I6" s="31">
        <f t="shared" si="0"/>
        <v>0</v>
      </c>
      <c r="J6" s="47" t="s">
        <v>219</v>
      </c>
      <c r="K6" s="5"/>
    </row>
    <row r="7" spans="2:11" ht="32.25" customHeight="1" x14ac:dyDescent="0.25">
      <c r="B7" s="41"/>
      <c r="C7" s="599" t="s">
        <v>53</v>
      </c>
      <c r="D7" s="599"/>
      <c r="E7" s="80" t="s">
        <v>8</v>
      </c>
      <c r="F7" s="37" t="s">
        <v>298</v>
      </c>
      <c r="G7" s="74">
        <v>30</v>
      </c>
      <c r="H7" s="478"/>
      <c r="I7" s="31">
        <f t="shared" si="0"/>
        <v>0</v>
      </c>
      <c r="J7" s="47" t="s">
        <v>224</v>
      </c>
      <c r="K7" s="5"/>
    </row>
    <row r="8" spans="2:11" ht="32.25" customHeight="1" x14ac:dyDescent="0.25">
      <c r="B8" s="40"/>
      <c r="C8" s="599" t="s">
        <v>27</v>
      </c>
      <c r="D8" s="599"/>
      <c r="E8" s="28" t="s">
        <v>7</v>
      </c>
      <c r="F8" s="37" t="s">
        <v>386</v>
      </c>
      <c r="G8" s="30">
        <v>1600</v>
      </c>
      <c r="H8" s="187"/>
      <c r="I8" s="31">
        <f t="shared" si="0"/>
        <v>0</v>
      </c>
      <c r="J8" s="47" t="s">
        <v>99</v>
      </c>
      <c r="K8" s="189"/>
    </row>
    <row r="9" spans="2:11" ht="32.25" customHeight="1" x14ac:dyDescent="0.25">
      <c r="B9" s="40"/>
      <c r="C9" s="598" t="s">
        <v>32</v>
      </c>
      <c r="D9" s="659"/>
      <c r="E9" s="63" t="s">
        <v>7</v>
      </c>
      <c r="F9" s="95" t="s">
        <v>225</v>
      </c>
      <c r="G9" s="72">
        <v>1200</v>
      </c>
      <c r="H9" s="479"/>
      <c r="I9" s="31">
        <f t="shared" si="0"/>
        <v>0</v>
      </c>
      <c r="J9" s="81" t="s">
        <v>54</v>
      </c>
      <c r="K9" s="5"/>
    </row>
    <row r="10" spans="2:11" ht="32.25" customHeight="1" x14ac:dyDescent="0.25">
      <c r="B10" s="16"/>
      <c r="C10" s="652" t="s">
        <v>44</v>
      </c>
      <c r="D10" s="656"/>
      <c r="E10" s="28" t="s">
        <v>25</v>
      </c>
      <c r="F10" s="29" t="s">
        <v>395</v>
      </c>
      <c r="G10" s="74">
        <v>5.5</v>
      </c>
      <c r="H10" s="479"/>
      <c r="I10" s="31">
        <f t="shared" si="0"/>
        <v>0</v>
      </c>
      <c r="J10" s="81" t="s">
        <v>223</v>
      </c>
      <c r="K10" s="5"/>
    </row>
    <row r="11" spans="2:11" ht="32.25" customHeight="1" x14ac:dyDescent="0.25">
      <c r="B11" s="16"/>
      <c r="C11" s="599" t="s">
        <v>29</v>
      </c>
      <c r="D11" s="599"/>
      <c r="E11" s="80" t="s">
        <v>7</v>
      </c>
      <c r="F11" s="29" t="s">
        <v>206</v>
      </c>
      <c r="G11" s="74">
        <v>6000</v>
      </c>
      <c r="H11" s="187"/>
      <c r="I11" s="31">
        <f t="shared" si="0"/>
        <v>0</v>
      </c>
      <c r="J11" s="47" t="s">
        <v>49</v>
      </c>
    </row>
    <row r="12" spans="2:11" ht="32.25" customHeight="1" x14ac:dyDescent="0.25">
      <c r="B12" s="16"/>
      <c r="C12" s="599" t="s">
        <v>30</v>
      </c>
      <c r="D12" s="599"/>
      <c r="E12" s="80" t="s">
        <v>7</v>
      </c>
      <c r="F12" s="29" t="s">
        <v>202</v>
      </c>
      <c r="G12" s="74">
        <v>2000</v>
      </c>
      <c r="H12" s="187"/>
      <c r="I12" s="31">
        <f t="shared" si="0"/>
        <v>0</v>
      </c>
      <c r="J12" s="81" t="s">
        <v>48</v>
      </c>
    </row>
    <row r="13" spans="2:11" ht="32.25" customHeight="1" x14ac:dyDescent="0.25">
      <c r="B13" s="16"/>
      <c r="C13" s="599" t="s">
        <v>42</v>
      </c>
      <c r="D13" s="599"/>
      <c r="E13" s="63" t="s">
        <v>7</v>
      </c>
      <c r="F13" s="174" t="s">
        <v>305</v>
      </c>
      <c r="G13" s="72">
        <v>140</v>
      </c>
      <c r="H13" s="187"/>
      <c r="I13" s="31">
        <f t="shared" si="0"/>
        <v>0</v>
      </c>
      <c r="J13" s="66" t="s">
        <v>203</v>
      </c>
    </row>
    <row r="14" spans="2:11" ht="32.25" customHeight="1" x14ac:dyDescent="0.25">
      <c r="B14" s="16"/>
      <c r="C14" s="633" t="s">
        <v>106</v>
      </c>
      <c r="D14" s="634"/>
      <c r="E14" s="63" t="s">
        <v>8</v>
      </c>
      <c r="F14" s="185" t="s">
        <v>482</v>
      </c>
      <c r="G14" s="72">
        <v>30</v>
      </c>
      <c r="H14" s="479"/>
      <c r="I14" s="31">
        <f t="shared" si="0"/>
        <v>0</v>
      </c>
      <c r="J14" s="66" t="s">
        <v>232</v>
      </c>
    </row>
    <row r="15" spans="2:11" ht="32.25" customHeight="1" thickBot="1" x14ac:dyDescent="0.3">
      <c r="B15" s="16"/>
      <c r="C15" s="658" t="s">
        <v>97</v>
      </c>
      <c r="D15" s="658"/>
      <c r="E15" s="205" t="s">
        <v>190</v>
      </c>
      <c r="F15" s="175">
        <v>50</v>
      </c>
      <c r="G15" s="194">
        <v>50</v>
      </c>
      <c r="H15" s="487"/>
      <c r="I15" s="32">
        <f t="shared" si="0"/>
        <v>0</v>
      </c>
      <c r="J15" s="192" t="s">
        <v>221</v>
      </c>
    </row>
    <row r="16" spans="2:11" ht="14.25" customHeight="1" x14ac:dyDescent="0.25">
      <c r="B16" s="660"/>
      <c r="C16" s="661"/>
      <c r="D16" s="661"/>
      <c r="E16" s="661"/>
      <c r="F16" s="661"/>
      <c r="G16" s="661"/>
      <c r="H16" s="661"/>
      <c r="I16" s="132">
        <f>SUM(I5:I15)</f>
        <v>0</v>
      </c>
      <c r="J16" s="133"/>
    </row>
    <row r="17" spans="2:10" ht="32.25" customHeight="1" x14ac:dyDescent="0.25">
      <c r="B17" s="195" t="s">
        <v>64</v>
      </c>
      <c r="C17" s="599" t="s">
        <v>61</v>
      </c>
      <c r="D17" s="599"/>
      <c r="E17" s="28" t="s">
        <v>25</v>
      </c>
      <c r="F17" s="29" t="s">
        <v>294</v>
      </c>
      <c r="G17" s="30">
        <v>4</v>
      </c>
      <c r="H17" s="187"/>
      <c r="I17" s="31">
        <f>H17*G17</f>
        <v>0</v>
      </c>
      <c r="J17" s="81" t="s">
        <v>62</v>
      </c>
    </row>
    <row r="18" spans="2:10" ht="32.25" customHeight="1" x14ac:dyDescent="0.25">
      <c r="B18" s="40"/>
      <c r="C18" s="599" t="s">
        <v>100</v>
      </c>
      <c r="D18" s="599"/>
      <c r="E18" s="497" t="s">
        <v>7</v>
      </c>
      <c r="F18" s="498" t="s">
        <v>226</v>
      </c>
      <c r="G18" s="470">
        <v>700</v>
      </c>
      <c r="H18" s="187"/>
      <c r="I18" s="31">
        <f t="shared" ref="I18:I24" si="1">H18*G18</f>
        <v>0</v>
      </c>
      <c r="J18" s="81" t="s">
        <v>222</v>
      </c>
    </row>
    <row r="19" spans="2:10" ht="34.5" customHeight="1" x14ac:dyDescent="0.25">
      <c r="B19" s="40"/>
      <c r="C19" s="599" t="s">
        <v>227</v>
      </c>
      <c r="D19" s="657"/>
      <c r="E19" s="497" t="s">
        <v>25</v>
      </c>
      <c r="F19" s="469" t="s">
        <v>240</v>
      </c>
      <c r="G19" s="470">
        <v>5</v>
      </c>
      <c r="H19" s="187"/>
      <c r="I19" s="31">
        <f t="shared" si="1"/>
        <v>0</v>
      </c>
      <c r="J19" s="47" t="s">
        <v>228</v>
      </c>
    </row>
    <row r="20" spans="2:10" ht="32.25" customHeight="1" x14ac:dyDescent="0.25">
      <c r="B20" s="40"/>
      <c r="C20" s="652" t="s">
        <v>44</v>
      </c>
      <c r="D20" s="656"/>
      <c r="E20" s="28" t="s">
        <v>25</v>
      </c>
      <c r="F20" s="29" t="s">
        <v>395</v>
      </c>
      <c r="G20" s="74">
        <v>5.5</v>
      </c>
      <c r="H20" s="187"/>
      <c r="I20" s="31">
        <f t="shared" si="1"/>
        <v>0</v>
      </c>
      <c r="J20" s="130" t="s">
        <v>223</v>
      </c>
    </row>
    <row r="21" spans="2:10" ht="32.25" customHeight="1" x14ac:dyDescent="0.25">
      <c r="B21" s="40"/>
      <c r="C21" s="599" t="s">
        <v>27</v>
      </c>
      <c r="D21" s="599"/>
      <c r="E21" s="28" t="s">
        <v>7</v>
      </c>
      <c r="F21" s="37" t="s">
        <v>386</v>
      </c>
      <c r="G21" s="30">
        <v>1600</v>
      </c>
      <c r="H21" s="187"/>
      <c r="I21" s="31">
        <f>H21*G21</f>
        <v>0</v>
      </c>
      <c r="J21" s="47" t="s">
        <v>63</v>
      </c>
    </row>
    <row r="22" spans="2:10" ht="32.25" customHeight="1" x14ac:dyDescent="0.25">
      <c r="B22" s="40"/>
      <c r="C22" s="599" t="s">
        <v>32</v>
      </c>
      <c r="D22" s="636"/>
      <c r="E22" s="28" t="s">
        <v>7</v>
      </c>
      <c r="F22" s="95" t="s">
        <v>225</v>
      </c>
      <c r="G22" s="72">
        <v>1200</v>
      </c>
      <c r="H22" s="187"/>
      <c r="I22" s="31">
        <f t="shared" si="1"/>
        <v>0</v>
      </c>
      <c r="J22" s="47" t="s">
        <v>65</v>
      </c>
    </row>
    <row r="23" spans="2:10" ht="32.25" customHeight="1" x14ac:dyDescent="0.25">
      <c r="B23" s="96"/>
      <c r="C23" s="599" t="s">
        <v>29</v>
      </c>
      <c r="D23" s="599"/>
      <c r="E23" s="28" t="s">
        <v>7</v>
      </c>
      <c r="F23" s="29" t="s">
        <v>206</v>
      </c>
      <c r="G23" s="74">
        <v>6000</v>
      </c>
      <c r="H23" s="187"/>
      <c r="I23" s="31">
        <f t="shared" si="1"/>
        <v>0</v>
      </c>
      <c r="J23" s="47" t="s">
        <v>49</v>
      </c>
    </row>
    <row r="24" spans="2:10" ht="32.25" customHeight="1" x14ac:dyDescent="0.25">
      <c r="B24" s="40"/>
      <c r="C24" s="599" t="s">
        <v>30</v>
      </c>
      <c r="D24" s="599"/>
      <c r="E24" s="28" t="s">
        <v>7</v>
      </c>
      <c r="F24" s="29" t="s">
        <v>202</v>
      </c>
      <c r="G24" s="74">
        <v>2000</v>
      </c>
      <c r="H24" s="187"/>
      <c r="I24" s="31">
        <f t="shared" si="1"/>
        <v>0</v>
      </c>
      <c r="J24" s="81" t="s">
        <v>48</v>
      </c>
    </row>
    <row r="25" spans="2:10" ht="32.25" customHeight="1" thickBot="1" x14ac:dyDescent="0.3">
      <c r="B25" s="40"/>
      <c r="C25" s="605" t="s">
        <v>42</v>
      </c>
      <c r="D25" s="605"/>
      <c r="E25" s="75" t="s">
        <v>7</v>
      </c>
      <c r="F25" s="64" t="s">
        <v>305</v>
      </c>
      <c r="G25" s="170">
        <v>140</v>
      </c>
      <c r="H25" s="481"/>
      <c r="I25" s="31">
        <f>G25*H25</f>
        <v>0</v>
      </c>
      <c r="J25" s="110" t="s">
        <v>306</v>
      </c>
    </row>
    <row r="26" spans="2:10" ht="14.25" customHeight="1" thickBot="1" x14ac:dyDescent="0.3">
      <c r="B26" s="635"/>
      <c r="C26" s="602"/>
      <c r="D26" s="602"/>
      <c r="E26" s="602"/>
      <c r="F26" s="602"/>
      <c r="G26" s="602"/>
      <c r="H26" s="603"/>
      <c r="I26" s="92">
        <f>SUM(I17:I25)</f>
        <v>0</v>
      </c>
      <c r="J26" s="91"/>
    </row>
    <row r="27" spans="2:10" ht="32.25" customHeight="1" x14ac:dyDescent="0.25">
      <c r="B27" s="86" t="s">
        <v>57</v>
      </c>
      <c r="C27" s="612" t="s">
        <v>55</v>
      </c>
      <c r="D27" s="612"/>
      <c r="E27" s="36" t="s">
        <v>382</v>
      </c>
      <c r="F27" s="228" t="s">
        <v>381</v>
      </c>
      <c r="G27" s="89">
        <v>2.9</v>
      </c>
      <c r="H27" s="480"/>
      <c r="I27" s="85">
        <f>H27*G27</f>
        <v>0</v>
      </c>
      <c r="J27" s="90" t="s">
        <v>213</v>
      </c>
    </row>
    <row r="28" spans="2:10" ht="32.25" customHeight="1" x14ac:dyDescent="0.25">
      <c r="B28" s="87"/>
      <c r="C28" s="652" t="s">
        <v>35</v>
      </c>
      <c r="D28" s="652"/>
      <c r="E28" s="28" t="s">
        <v>382</v>
      </c>
      <c r="F28" s="166" t="s">
        <v>379</v>
      </c>
      <c r="G28" s="30">
        <v>5</v>
      </c>
      <c r="H28" s="187"/>
      <c r="I28" s="31">
        <f>H28*G28</f>
        <v>0</v>
      </c>
      <c r="J28" s="81" t="s">
        <v>56</v>
      </c>
    </row>
    <row r="29" spans="2:10" ht="32.25" customHeight="1" thickBot="1" x14ac:dyDescent="0.3">
      <c r="B29" s="87" t="s">
        <v>6</v>
      </c>
      <c r="C29" s="613"/>
      <c r="D29" s="613"/>
      <c r="E29" s="82"/>
      <c r="F29" s="83"/>
      <c r="G29" s="84"/>
      <c r="H29" s="484"/>
      <c r="I29" s="76">
        <f>H29*G29</f>
        <v>0</v>
      </c>
      <c r="J29" s="66"/>
    </row>
    <row r="30" spans="2:10" ht="13.5" thickBot="1" x14ac:dyDescent="0.3">
      <c r="B30" s="67"/>
      <c r="C30" s="68"/>
      <c r="D30" s="68"/>
      <c r="E30" s="68"/>
      <c r="F30" s="68"/>
      <c r="G30" s="69"/>
      <c r="H30" s="70"/>
      <c r="I30" s="198">
        <f>SUM(I27:I29)</f>
        <v>0</v>
      </c>
      <c r="J30" s="71"/>
    </row>
    <row r="31" spans="2:10" ht="13" thickBot="1" x14ac:dyDescent="0.3">
      <c r="B31" s="601" t="s">
        <v>143</v>
      </c>
      <c r="C31" s="602"/>
      <c r="D31" s="602"/>
      <c r="E31" s="602"/>
      <c r="F31" s="602"/>
      <c r="G31" s="602"/>
      <c r="H31" s="603"/>
      <c r="I31" s="44">
        <f>SUM(I16,I26,I30)</f>
        <v>0</v>
      </c>
      <c r="J31" s="53"/>
    </row>
    <row r="36" spans="2:10" x14ac:dyDescent="0.25">
      <c r="B36" s="54"/>
      <c r="C36" s="54"/>
      <c r="D36" s="54"/>
      <c r="E36" s="54"/>
      <c r="F36" s="180"/>
      <c r="G36" s="54"/>
      <c r="H36" s="10"/>
      <c r="I36" s="54"/>
      <c r="J36" s="54"/>
    </row>
    <row r="37" spans="2:10" ht="41.25" customHeight="1" x14ac:dyDescent="0.25">
      <c r="B37" s="596"/>
      <c r="C37" s="597"/>
      <c r="D37" s="597"/>
      <c r="E37" s="597"/>
      <c r="F37" s="597"/>
      <c r="G37" s="597"/>
      <c r="H37" s="597"/>
      <c r="I37" s="597"/>
      <c r="J37" s="597"/>
    </row>
  </sheetData>
  <mergeCells count="29">
    <mergeCell ref="C19:D19"/>
    <mergeCell ref="C15:D15"/>
    <mergeCell ref="C18:D18"/>
    <mergeCell ref="C7:D7"/>
    <mergeCell ref="C9:D9"/>
    <mergeCell ref="C10:D10"/>
    <mergeCell ref="C17:D17"/>
    <mergeCell ref="B16:H16"/>
    <mergeCell ref="C24:D24"/>
    <mergeCell ref="C25:D25"/>
    <mergeCell ref="C23:D23"/>
    <mergeCell ref="C20:D20"/>
    <mergeCell ref="C21:D21"/>
    <mergeCell ref="B37:J37"/>
    <mergeCell ref="C14:D14"/>
    <mergeCell ref="B2:J2"/>
    <mergeCell ref="C4:D4"/>
    <mergeCell ref="C5:D5"/>
    <mergeCell ref="C13:D13"/>
    <mergeCell ref="C11:D11"/>
    <mergeCell ref="C12:D12"/>
    <mergeCell ref="C8:D8"/>
    <mergeCell ref="C6:D6"/>
    <mergeCell ref="C29:D29"/>
    <mergeCell ref="B31:H31"/>
    <mergeCell ref="C22:D22"/>
    <mergeCell ref="B26:H26"/>
    <mergeCell ref="C27:D27"/>
    <mergeCell ref="C28:D28"/>
  </mergeCells>
  <phoneticPr fontId="2" type="noConversion"/>
  <pageMargins left="0.75" right="0.75" top="0.5" bottom="0.82" header="0.5" footer="0.5"/>
  <pageSetup paperSize="9" scale="55"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K20"/>
  <sheetViews>
    <sheetView showGridLines="0" zoomScale="75" zoomScaleNormal="75" zoomScaleSheetLayoutView="75" workbookViewId="0">
      <selection activeCell="B2" sqref="B2:J2"/>
    </sheetView>
  </sheetViews>
  <sheetFormatPr defaultColWidth="9.1796875" defaultRowHeight="12.5" x14ac:dyDescent="0.25"/>
  <cols>
    <col min="1" max="1" width="9.1796875" style="3"/>
    <col min="2" max="2" width="18.26953125" style="3" customWidth="1"/>
    <col min="3" max="3" width="10.81640625" style="3" customWidth="1"/>
    <col min="4" max="4" width="11.7265625" style="3" customWidth="1"/>
    <col min="5" max="5" width="7.453125" style="3" customWidth="1"/>
    <col min="6" max="7" width="11.1796875" style="3" customWidth="1"/>
    <col min="8" max="8" width="9.1796875" style="7"/>
    <col min="9" max="9" width="10.7265625" style="3" customWidth="1"/>
    <col min="10" max="10" width="54.26953125" style="3" customWidth="1"/>
    <col min="11" max="16384" width="9.1796875" style="3"/>
  </cols>
  <sheetData>
    <row r="1" spans="2:11" ht="13" thickBot="1" x14ac:dyDescent="0.3"/>
    <row r="2" spans="2:11" ht="31.5" customHeight="1" thickBot="1" x14ac:dyDescent="0.3">
      <c r="B2" s="627" t="s">
        <v>167</v>
      </c>
      <c r="C2" s="628"/>
      <c r="D2" s="628"/>
      <c r="E2" s="628"/>
      <c r="F2" s="628"/>
      <c r="G2" s="628"/>
      <c r="H2" s="628"/>
      <c r="I2" s="628"/>
      <c r="J2" s="629"/>
    </row>
    <row r="3" spans="2:11" ht="10.5" customHeight="1" thickBot="1" x14ac:dyDescent="0.3">
      <c r="B3" s="17"/>
      <c r="C3" s="17"/>
      <c r="D3" s="17"/>
      <c r="E3" s="17"/>
      <c r="F3" s="17"/>
      <c r="G3" s="17"/>
      <c r="H3" s="475"/>
      <c r="I3" s="19"/>
    </row>
    <row r="4" spans="2:11" ht="30.5" thickBot="1" x14ac:dyDescent="0.35">
      <c r="B4" s="20" t="s">
        <v>40</v>
      </c>
      <c r="C4" s="653" t="s">
        <v>4</v>
      </c>
      <c r="D4" s="653"/>
      <c r="E4" s="21" t="s">
        <v>5</v>
      </c>
      <c r="F4" s="22" t="s">
        <v>21</v>
      </c>
      <c r="G4" s="23" t="s">
        <v>20</v>
      </c>
      <c r="H4" s="23" t="s">
        <v>19</v>
      </c>
      <c r="I4" s="24" t="s">
        <v>18</v>
      </c>
      <c r="J4" s="43" t="s">
        <v>39</v>
      </c>
      <c r="K4" s="471" t="s">
        <v>525</v>
      </c>
    </row>
    <row r="5" spans="2:11" ht="32.25" customHeight="1" x14ac:dyDescent="0.25">
      <c r="B5" s="662" t="s">
        <v>101</v>
      </c>
      <c r="C5" s="600" t="s">
        <v>102</v>
      </c>
      <c r="D5" s="600"/>
      <c r="E5" s="28" t="s">
        <v>190</v>
      </c>
      <c r="F5" s="78" t="s">
        <v>229</v>
      </c>
      <c r="G5" s="79">
        <v>2500</v>
      </c>
      <c r="H5" s="476"/>
      <c r="I5" s="31">
        <f t="shared" ref="I5:I12" si="0">H5*G5</f>
        <v>0</v>
      </c>
      <c r="J5" s="47" t="s">
        <v>233</v>
      </c>
    </row>
    <row r="6" spans="2:11" ht="32.25" customHeight="1" x14ac:dyDescent="0.25">
      <c r="B6" s="607"/>
      <c r="C6" s="612" t="s">
        <v>103</v>
      </c>
      <c r="D6" s="612"/>
      <c r="E6" s="97" t="s">
        <v>190</v>
      </c>
      <c r="F6" s="98" t="s">
        <v>230</v>
      </c>
      <c r="G6" s="99">
        <v>25000</v>
      </c>
      <c r="H6" s="477"/>
      <c r="I6" s="31">
        <f t="shared" si="0"/>
        <v>0</v>
      </c>
      <c r="J6" s="206" t="s">
        <v>310</v>
      </c>
    </row>
    <row r="7" spans="2:11" ht="32.25" customHeight="1" x14ac:dyDescent="0.25">
      <c r="B7" s="607"/>
      <c r="C7" s="599" t="s">
        <v>234</v>
      </c>
      <c r="D7" s="599"/>
      <c r="E7" s="28" t="s">
        <v>190</v>
      </c>
      <c r="F7" s="45" t="s">
        <v>235</v>
      </c>
      <c r="G7" s="30">
        <v>10000</v>
      </c>
      <c r="H7" s="187"/>
      <c r="I7" s="31">
        <f t="shared" si="0"/>
        <v>0</v>
      </c>
      <c r="J7" s="47" t="s">
        <v>236</v>
      </c>
    </row>
    <row r="8" spans="2:11" ht="32.25" customHeight="1" x14ac:dyDescent="0.25">
      <c r="B8" s="607"/>
      <c r="C8" s="599" t="s">
        <v>104</v>
      </c>
      <c r="D8" s="599"/>
      <c r="E8" s="28" t="s">
        <v>25</v>
      </c>
      <c r="F8" s="37" t="s">
        <v>483</v>
      </c>
      <c r="G8" s="30">
        <v>10</v>
      </c>
      <c r="H8" s="187"/>
      <c r="I8" s="31">
        <f t="shared" si="0"/>
        <v>0</v>
      </c>
      <c r="J8" s="47" t="s">
        <v>231</v>
      </c>
    </row>
    <row r="9" spans="2:11" ht="32.25" customHeight="1" x14ac:dyDescent="0.25">
      <c r="B9" s="607"/>
      <c r="C9" s="599" t="s">
        <v>105</v>
      </c>
      <c r="D9" s="599"/>
      <c r="E9" s="80" t="s">
        <v>190</v>
      </c>
      <c r="F9" s="37">
        <v>27500</v>
      </c>
      <c r="G9" s="74">
        <v>27500</v>
      </c>
      <c r="H9" s="478"/>
      <c r="I9" s="31">
        <f t="shared" si="0"/>
        <v>0</v>
      </c>
      <c r="J9" s="47" t="s">
        <v>237</v>
      </c>
    </row>
    <row r="10" spans="2:11" ht="32.25" customHeight="1" x14ac:dyDescent="0.25">
      <c r="B10" s="607"/>
      <c r="C10" s="599" t="s">
        <v>27</v>
      </c>
      <c r="D10" s="599"/>
      <c r="E10" s="28" t="s">
        <v>7</v>
      </c>
      <c r="F10" s="37" t="s">
        <v>386</v>
      </c>
      <c r="G10" s="30">
        <v>1600</v>
      </c>
      <c r="H10" s="187"/>
      <c r="I10" s="31">
        <f t="shared" si="0"/>
        <v>0</v>
      </c>
      <c r="J10" s="47" t="s">
        <v>311</v>
      </c>
    </row>
    <row r="11" spans="2:11" ht="32.25" customHeight="1" x14ac:dyDescent="0.25">
      <c r="B11" s="607"/>
      <c r="C11" s="599" t="s">
        <v>29</v>
      </c>
      <c r="D11" s="599"/>
      <c r="E11" s="28" t="s">
        <v>7</v>
      </c>
      <c r="F11" s="29" t="s">
        <v>206</v>
      </c>
      <c r="G11" s="74">
        <v>6000</v>
      </c>
      <c r="H11" s="187"/>
      <c r="I11" s="31">
        <f t="shared" si="0"/>
        <v>0</v>
      </c>
      <c r="J11" s="47" t="s">
        <v>49</v>
      </c>
    </row>
    <row r="12" spans="2:11" ht="32.25" customHeight="1" x14ac:dyDescent="0.25">
      <c r="B12" s="607"/>
      <c r="C12" s="599" t="s">
        <v>30</v>
      </c>
      <c r="D12" s="599"/>
      <c r="E12" s="28" t="s">
        <v>7</v>
      </c>
      <c r="F12" s="29" t="s">
        <v>202</v>
      </c>
      <c r="G12" s="74">
        <v>2000</v>
      </c>
      <c r="H12" s="187"/>
      <c r="I12" s="31">
        <f t="shared" si="0"/>
        <v>0</v>
      </c>
      <c r="J12" s="81" t="s">
        <v>48</v>
      </c>
    </row>
    <row r="13" spans="2:11" ht="32.25" customHeight="1" thickBot="1" x14ac:dyDescent="0.3">
      <c r="B13" s="663"/>
      <c r="C13" s="605" t="s">
        <v>42</v>
      </c>
      <c r="D13" s="605"/>
      <c r="E13" s="75" t="s">
        <v>7</v>
      </c>
      <c r="F13" s="64" t="s">
        <v>305</v>
      </c>
      <c r="G13" s="170">
        <v>140</v>
      </c>
      <c r="H13" s="481"/>
      <c r="I13" s="31">
        <f>G13*H13</f>
        <v>0</v>
      </c>
      <c r="J13" s="110" t="s">
        <v>306</v>
      </c>
    </row>
    <row r="14" spans="2:11" ht="14.25" customHeight="1" thickBot="1" x14ac:dyDescent="0.3">
      <c r="B14" s="635"/>
      <c r="C14" s="602"/>
      <c r="D14" s="602"/>
      <c r="E14" s="602"/>
      <c r="F14" s="602"/>
      <c r="G14" s="602"/>
      <c r="H14" s="603"/>
      <c r="I14" s="92">
        <f>SUM(I5:I13)</f>
        <v>0</v>
      </c>
      <c r="J14" s="91"/>
    </row>
    <row r="15" spans="2:11" ht="13" thickBot="1" x14ac:dyDescent="0.3">
      <c r="B15" s="601" t="s">
        <v>144</v>
      </c>
      <c r="C15" s="602"/>
      <c r="D15" s="602"/>
      <c r="E15" s="602"/>
      <c r="F15" s="602"/>
      <c r="G15" s="602"/>
      <c r="H15" s="603"/>
      <c r="I15" s="44">
        <f>SUM(I14)</f>
        <v>0</v>
      </c>
      <c r="J15" s="53"/>
    </row>
    <row r="19" spans="2:10" x14ac:dyDescent="0.25">
      <c r="B19" s="54"/>
      <c r="C19" s="54"/>
      <c r="D19" s="54"/>
      <c r="E19" s="54"/>
      <c r="F19" s="180"/>
      <c r="G19" s="54"/>
      <c r="H19" s="10"/>
      <c r="I19" s="54"/>
      <c r="J19" s="54"/>
    </row>
    <row r="20" spans="2:10" ht="46.5" customHeight="1" x14ac:dyDescent="0.25">
      <c r="B20" s="596"/>
      <c r="C20" s="597"/>
      <c r="D20" s="597"/>
      <c r="E20" s="597"/>
      <c r="F20" s="597"/>
      <c r="G20" s="597"/>
      <c r="H20" s="597"/>
      <c r="I20" s="597"/>
      <c r="J20" s="597"/>
    </row>
  </sheetData>
  <mergeCells count="15">
    <mergeCell ref="B2:J2"/>
    <mergeCell ref="C4:D4"/>
    <mergeCell ref="C5:D5"/>
    <mergeCell ref="C6:D6"/>
    <mergeCell ref="B20:J20"/>
    <mergeCell ref="B15:H15"/>
    <mergeCell ref="C12:D12"/>
    <mergeCell ref="C13:D13"/>
    <mergeCell ref="B14:H14"/>
    <mergeCell ref="C10:D10"/>
    <mergeCell ref="C11:D11"/>
    <mergeCell ref="B5:B13"/>
    <mergeCell ref="C7:D7"/>
    <mergeCell ref="C8:D8"/>
    <mergeCell ref="C9:D9"/>
  </mergeCells>
  <phoneticPr fontId="2" type="noConversion"/>
  <pageMargins left="0.75" right="0.75" top="1" bottom="1" header="0.5" footer="0.5"/>
  <pageSetup paperSize="9" scale="55"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K30"/>
  <sheetViews>
    <sheetView showGridLines="0" zoomScale="75" zoomScaleNormal="75" zoomScaleSheetLayoutView="75" workbookViewId="0">
      <selection activeCell="B2" sqref="B2:J2"/>
    </sheetView>
  </sheetViews>
  <sheetFormatPr defaultColWidth="9.1796875" defaultRowHeight="12.5" x14ac:dyDescent="0.25"/>
  <cols>
    <col min="1" max="1" width="9.1796875" style="3"/>
    <col min="2" max="2" width="18.26953125" style="3" customWidth="1"/>
    <col min="3" max="3" width="10.7265625" style="3" customWidth="1"/>
    <col min="4" max="4" width="11.7265625" style="3" customWidth="1"/>
    <col min="5" max="5" width="7.26953125" style="3" customWidth="1"/>
    <col min="6" max="6" width="11.1796875" style="3" customWidth="1"/>
    <col min="7" max="7" width="11.1796875" style="7" customWidth="1"/>
    <col min="8" max="8" width="9" style="7" customWidth="1"/>
    <col min="9" max="9" width="10.7265625" style="3" customWidth="1"/>
    <col min="10" max="10" width="54.1796875" style="3" customWidth="1"/>
    <col min="11" max="16384" width="9.1796875" style="3"/>
  </cols>
  <sheetData>
    <row r="1" spans="2:11" ht="13" thickBot="1" x14ac:dyDescent="0.3">
      <c r="B1"/>
      <c r="C1"/>
      <c r="D1"/>
      <c r="E1"/>
      <c r="F1"/>
      <c r="G1"/>
      <c r="H1" s="474"/>
      <c r="I1"/>
      <c r="J1"/>
    </row>
    <row r="2" spans="2:11" ht="31.5" customHeight="1" thickBot="1" x14ac:dyDescent="0.3">
      <c r="B2" s="627" t="s">
        <v>110</v>
      </c>
      <c r="C2" s="628"/>
      <c r="D2" s="628"/>
      <c r="E2" s="628"/>
      <c r="F2" s="628"/>
      <c r="G2" s="628"/>
      <c r="H2" s="628"/>
      <c r="I2" s="628"/>
      <c r="J2" s="629"/>
    </row>
    <row r="3" spans="2:11" ht="10.5" customHeight="1" thickBot="1" x14ac:dyDescent="0.3">
      <c r="B3" s="17"/>
      <c r="C3" s="17"/>
      <c r="D3" s="17"/>
      <c r="E3" s="17"/>
      <c r="F3" s="17"/>
      <c r="G3" s="17"/>
      <c r="H3" s="475"/>
      <c r="I3" s="19"/>
    </row>
    <row r="4" spans="2:11" ht="30.5" thickBot="1" x14ac:dyDescent="0.35">
      <c r="B4" s="20" t="s">
        <v>40</v>
      </c>
      <c r="C4" s="653" t="s">
        <v>4</v>
      </c>
      <c r="D4" s="653"/>
      <c r="E4" s="21" t="s">
        <v>5</v>
      </c>
      <c r="F4" s="22" t="s">
        <v>21</v>
      </c>
      <c r="G4" s="23" t="s">
        <v>20</v>
      </c>
      <c r="H4" s="23" t="s">
        <v>19</v>
      </c>
      <c r="I4" s="24" t="s">
        <v>18</v>
      </c>
      <c r="J4" s="43" t="s">
        <v>39</v>
      </c>
      <c r="K4" s="471" t="s">
        <v>525</v>
      </c>
    </row>
    <row r="5" spans="2:11" ht="32.25" customHeight="1" x14ac:dyDescent="0.25">
      <c r="B5" s="39" t="s">
        <v>112</v>
      </c>
      <c r="C5" s="600" t="s">
        <v>113</v>
      </c>
      <c r="D5" s="600"/>
      <c r="E5" s="25" t="s">
        <v>190</v>
      </c>
      <c r="F5" s="78" t="s">
        <v>295</v>
      </c>
      <c r="G5" s="79">
        <v>2000</v>
      </c>
      <c r="H5" s="476"/>
      <c r="I5" s="31">
        <f t="shared" ref="I5:I15" si="0">H5*G5</f>
        <v>0</v>
      </c>
      <c r="J5" s="47" t="s">
        <v>114</v>
      </c>
    </row>
    <row r="6" spans="2:11" ht="32.25" customHeight="1" x14ac:dyDescent="0.25">
      <c r="B6" s="41"/>
      <c r="C6" s="612" t="s">
        <v>115</v>
      </c>
      <c r="D6" s="612"/>
      <c r="E6" s="97" t="s">
        <v>25</v>
      </c>
      <c r="F6" s="186" t="s">
        <v>240</v>
      </c>
      <c r="G6" s="99">
        <v>5</v>
      </c>
      <c r="H6" s="477"/>
      <c r="I6" s="31">
        <f t="shared" si="0"/>
        <v>0</v>
      </c>
      <c r="J6" s="47" t="s">
        <v>383</v>
      </c>
    </row>
    <row r="7" spans="2:11" ht="33.75" customHeight="1" x14ac:dyDescent="0.25">
      <c r="B7" s="40"/>
      <c r="C7" s="599" t="s">
        <v>116</v>
      </c>
      <c r="D7" s="599"/>
      <c r="E7" s="97" t="s">
        <v>25</v>
      </c>
      <c r="F7" s="37" t="s">
        <v>384</v>
      </c>
      <c r="G7" s="30">
        <v>7.5</v>
      </c>
      <c r="H7" s="187"/>
      <c r="I7" s="31">
        <f t="shared" si="0"/>
        <v>0</v>
      </c>
      <c r="J7" s="47" t="s">
        <v>238</v>
      </c>
    </row>
    <row r="8" spans="2:11" ht="32.25" customHeight="1" x14ac:dyDescent="0.25">
      <c r="B8" s="40"/>
      <c r="C8" s="599" t="s">
        <v>100</v>
      </c>
      <c r="D8" s="599"/>
      <c r="E8" s="497" t="s">
        <v>7</v>
      </c>
      <c r="F8" s="29" t="s">
        <v>226</v>
      </c>
      <c r="G8" s="30">
        <v>700</v>
      </c>
      <c r="H8" s="187"/>
      <c r="I8" s="31">
        <f t="shared" si="0"/>
        <v>0</v>
      </c>
      <c r="J8" s="81" t="s">
        <v>222</v>
      </c>
    </row>
    <row r="9" spans="2:11" ht="32.25" customHeight="1" x14ac:dyDescent="0.25">
      <c r="B9" s="40"/>
      <c r="C9" s="599" t="s">
        <v>239</v>
      </c>
      <c r="D9" s="636"/>
      <c r="E9" s="97" t="s">
        <v>25</v>
      </c>
      <c r="F9" s="45" t="s">
        <v>240</v>
      </c>
      <c r="G9" s="30">
        <v>5</v>
      </c>
      <c r="H9" s="187"/>
      <c r="I9" s="31">
        <f t="shared" si="0"/>
        <v>0</v>
      </c>
      <c r="J9" s="47" t="s">
        <v>241</v>
      </c>
    </row>
    <row r="10" spans="2:11" ht="32.25" customHeight="1" x14ac:dyDescent="0.25">
      <c r="B10" s="40"/>
      <c r="C10" s="599" t="s">
        <v>44</v>
      </c>
      <c r="D10" s="599"/>
      <c r="E10" s="28" t="s">
        <v>25</v>
      </c>
      <c r="F10" s="29" t="s">
        <v>395</v>
      </c>
      <c r="G10" s="74">
        <v>5.5</v>
      </c>
      <c r="H10" s="187"/>
      <c r="I10" s="31">
        <f t="shared" si="0"/>
        <v>0</v>
      </c>
      <c r="J10" s="130" t="s">
        <v>223</v>
      </c>
    </row>
    <row r="11" spans="2:11" ht="32.25" customHeight="1" x14ac:dyDescent="0.25">
      <c r="B11" s="40"/>
      <c r="C11" s="599" t="s">
        <v>27</v>
      </c>
      <c r="D11" s="599"/>
      <c r="E11" s="28" t="s">
        <v>7</v>
      </c>
      <c r="F11" s="37" t="s">
        <v>386</v>
      </c>
      <c r="G11" s="30">
        <v>1600</v>
      </c>
      <c r="H11" s="187"/>
      <c r="I11" s="31">
        <f t="shared" si="0"/>
        <v>0</v>
      </c>
      <c r="J11" s="47" t="s">
        <v>533</v>
      </c>
    </row>
    <row r="12" spans="2:11" ht="32.25" customHeight="1" x14ac:dyDescent="0.25">
      <c r="B12" s="40"/>
      <c r="C12" s="599" t="s">
        <v>32</v>
      </c>
      <c r="D12" s="599"/>
      <c r="E12" s="28" t="s">
        <v>7</v>
      </c>
      <c r="F12" s="95" t="s">
        <v>225</v>
      </c>
      <c r="G12" s="72">
        <v>1500</v>
      </c>
      <c r="H12" s="187"/>
      <c r="I12" s="31">
        <f t="shared" si="0"/>
        <v>0</v>
      </c>
      <c r="J12" s="47" t="s">
        <v>242</v>
      </c>
    </row>
    <row r="13" spans="2:11" ht="32.25" customHeight="1" x14ac:dyDescent="0.25">
      <c r="B13" s="40"/>
      <c r="C13" s="599" t="s">
        <v>92</v>
      </c>
      <c r="D13" s="599"/>
      <c r="E13" s="28" t="s">
        <v>7</v>
      </c>
      <c r="F13" s="29" t="s">
        <v>206</v>
      </c>
      <c r="G13" s="74">
        <v>6000</v>
      </c>
      <c r="H13" s="187"/>
      <c r="I13" s="31">
        <f t="shared" si="0"/>
        <v>0</v>
      </c>
      <c r="J13" s="47" t="s">
        <v>49</v>
      </c>
    </row>
    <row r="14" spans="2:11" ht="32.25" customHeight="1" x14ac:dyDescent="0.25">
      <c r="B14" s="40"/>
      <c r="C14" s="599" t="s">
        <v>117</v>
      </c>
      <c r="D14" s="599"/>
      <c r="E14" s="28" t="s">
        <v>7</v>
      </c>
      <c r="F14" s="29" t="s">
        <v>202</v>
      </c>
      <c r="G14" s="74">
        <v>2000</v>
      </c>
      <c r="H14" s="187"/>
      <c r="I14" s="31">
        <f t="shared" si="0"/>
        <v>0</v>
      </c>
      <c r="J14" s="81" t="s">
        <v>48</v>
      </c>
    </row>
    <row r="15" spans="2:11" ht="32.25" customHeight="1" thickBot="1" x14ac:dyDescent="0.3">
      <c r="B15" s="40"/>
      <c r="C15" s="598" t="s">
        <v>96</v>
      </c>
      <c r="D15" s="598"/>
      <c r="E15" s="75" t="s">
        <v>7</v>
      </c>
      <c r="F15" s="174" t="s">
        <v>305</v>
      </c>
      <c r="G15" s="72">
        <v>140</v>
      </c>
      <c r="H15" s="488"/>
      <c r="I15" s="76">
        <f t="shared" si="0"/>
        <v>0</v>
      </c>
      <c r="J15" s="184" t="s">
        <v>203</v>
      </c>
    </row>
    <row r="16" spans="2:11" ht="13" thickBot="1" x14ac:dyDescent="0.3">
      <c r="B16" s="635"/>
      <c r="C16" s="602"/>
      <c r="D16" s="602"/>
      <c r="E16" s="602"/>
      <c r="F16" s="602"/>
      <c r="G16" s="602"/>
      <c r="H16" s="603"/>
      <c r="I16" s="92">
        <f>SUM(I5:I15)</f>
        <v>0</v>
      </c>
      <c r="J16" s="91"/>
    </row>
    <row r="17" spans="2:10" ht="32.25" customHeight="1" x14ac:dyDescent="0.25">
      <c r="B17" s="665" t="s">
        <v>118</v>
      </c>
      <c r="C17" s="600" t="s">
        <v>43</v>
      </c>
      <c r="D17" s="600"/>
      <c r="E17" s="97" t="s">
        <v>25</v>
      </c>
      <c r="F17" s="45" t="s">
        <v>240</v>
      </c>
      <c r="G17" s="30">
        <v>5</v>
      </c>
      <c r="H17" s="187"/>
      <c r="I17" s="31">
        <f>H17*G17</f>
        <v>0</v>
      </c>
      <c r="J17" s="47" t="s">
        <v>250</v>
      </c>
    </row>
    <row r="18" spans="2:10" ht="32.25" customHeight="1" x14ac:dyDescent="0.25">
      <c r="B18" s="666"/>
      <c r="C18" s="652" t="s">
        <v>119</v>
      </c>
      <c r="D18" s="652"/>
      <c r="E18" s="28" t="s">
        <v>7</v>
      </c>
      <c r="F18" s="45" t="s">
        <v>243</v>
      </c>
      <c r="G18" s="30">
        <v>36500</v>
      </c>
      <c r="H18" s="187"/>
      <c r="I18" s="31">
        <f>H18*G18</f>
        <v>0</v>
      </c>
      <c r="J18" s="47" t="s">
        <v>249</v>
      </c>
    </row>
    <row r="19" spans="2:10" ht="32.25" customHeight="1" x14ac:dyDescent="0.25">
      <c r="B19" s="666"/>
      <c r="C19" s="599" t="s">
        <v>44</v>
      </c>
      <c r="D19" s="599"/>
      <c r="E19" s="28" t="s">
        <v>25</v>
      </c>
      <c r="F19" s="29" t="s">
        <v>395</v>
      </c>
      <c r="G19" s="74">
        <v>5.5</v>
      </c>
      <c r="H19" s="187"/>
      <c r="I19" s="31">
        <f>H19*G19</f>
        <v>0</v>
      </c>
      <c r="J19" s="130" t="s">
        <v>223</v>
      </c>
    </row>
    <row r="20" spans="2:10" ht="32.25" customHeight="1" x14ac:dyDescent="0.25">
      <c r="B20" s="666"/>
      <c r="C20" s="652" t="s">
        <v>120</v>
      </c>
      <c r="D20" s="652"/>
      <c r="E20" s="28" t="s">
        <v>7</v>
      </c>
      <c r="F20" s="45" t="s">
        <v>244</v>
      </c>
      <c r="G20" s="30">
        <v>1400</v>
      </c>
      <c r="H20" s="187"/>
      <c r="I20" s="31">
        <f t="shared" ref="I20:I27" si="1">H20*G20</f>
        <v>0</v>
      </c>
      <c r="J20" s="73" t="s">
        <v>248</v>
      </c>
    </row>
    <row r="21" spans="2:10" ht="32.25" customHeight="1" x14ac:dyDescent="0.25">
      <c r="B21" s="666"/>
      <c r="C21" s="599" t="s">
        <v>27</v>
      </c>
      <c r="D21" s="599"/>
      <c r="E21" s="28" t="s">
        <v>7</v>
      </c>
      <c r="F21" s="37" t="s">
        <v>386</v>
      </c>
      <c r="G21" s="30">
        <v>1600</v>
      </c>
      <c r="H21" s="187"/>
      <c r="I21" s="31">
        <f t="shared" si="1"/>
        <v>0</v>
      </c>
      <c r="J21" s="47" t="s">
        <v>534</v>
      </c>
    </row>
    <row r="22" spans="2:10" ht="32.25" customHeight="1" x14ac:dyDescent="0.25">
      <c r="B22" s="666"/>
      <c r="C22" s="599" t="s">
        <v>32</v>
      </c>
      <c r="D22" s="599"/>
      <c r="E22" s="28" t="s">
        <v>7</v>
      </c>
      <c r="F22" s="95" t="s">
        <v>225</v>
      </c>
      <c r="G22" s="72">
        <v>1500</v>
      </c>
      <c r="H22" s="187"/>
      <c r="I22" s="31">
        <f t="shared" si="1"/>
        <v>0</v>
      </c>
      <c r="J22" s="47" t="s">
        <v>242</v>
      </c>
    </row>
    <row r="23" spans="2:10" ht="32.25" customHeight="1" x14ac:dyDescent="0.25">
      <c r="B23" s="666"/>
      <c r="C23" s="599" t="s">
        <v>92</v>
      </c>
      <c r="D23" s="599"/>
      <c r="E23" s="28" t="s">
        <v>7</v>
      </c>
      <c r="F23" s="29" t="s">
        <v>206</v>
      </c>
      <c r="G23" s="74">
        <v>6000</v>
      </c>
      <c r="H23" s="187"/>
      <c r="I23" s="31">
        <f t="shared" si="1"/>
        <v>0</v>
      </c>
      <c r="J23" s="47" t="s">
        <v>49</v>
      </c>
    </row>
    <row r="24" spans="2:10" ht="32.25" customHeight="1" x14ac:dyDescent="0.25">
      <c r="B24" s="666"/>
      <c r="C24" s="599" t="s">
        <v>117</v>
      </c>
      <c r="D24" s="599"/>
      <c r="E24" s="28" t="s">
        <v>7</v>
      </c>
      <c r="F24" s="29" t="s">
        <v>202</v>
      </c>
      <c r="G24" s="74">
        <v>2000</v>
      </c>
      <c r="H24" s="187"/>
      <c r="I24" s="31">
        <f t="shared" si="1"/>
        <v>0</v>
      </c>
      <c r="J24" s="81" t="s">
        <v>48</v>
      </c>
    </row>
    <row r="25" spans="2:10" ht="32.25" customHeight="1" x14ac:dyDescent="0.25">
      <c r="B25" s="666"/>
      <c r="C25" s="599" t="s">
        <v>96</v>
      </c>
      <c r="D25" s="599"/>
      <c r="E25" s="28" t="s">
        <v>7</v>
      </c>
      <c r="F25" s="29" t="s">
        <v>305</v>
      </c>
      <c r="G25" s="74">
        <v>140</v>
      </c>
      <c r="H25" s="478"/>
      <c r="I25" s="31">
        <f>G25*H25</f>
        <v>0</v>
      </c>
      <c r="J25" s="110" t="s">
        <v>306</v>
      </c>
    </row>
    <row r="26" spans="2:10" ht="32.25" customHeight="1" x14ac:dyDescent="0.25">
      <c r="B26" s="666"/>
      <c r="C26" s="633" t="s">
        <v>121</v>
      </c>
      <c r="D26" s="634"/>
      <c r="E26" s="97" t="s">
        <v>190</v>
      </c>
      <c r="F26" s="29" t="s">
        <v>245</v>
      </c>
      <c r="G26" s="495">
        <v>20000</v>
      </c>
      <c r="H26" s="478"/>
      <c r="I26" s="31">
        <f t="shared" si="1"/>
        <v>0</v>
      </c>
      <c r="J26" s="100" t="s">
        <v>247</v>
      </c>
    </row>
    <row r="27" spans="2:10" ht="32.25" customHeight="1" x14ac:dyDescent="0.25">
      <c r="B27" s="667"/>
      <c r="C27" s="633" t="s">
        <v>122</v>
      </c>
      <c r="D27" s="634"/>
      <c r="E27" s="80" t="s">
        <v>7</v>
      </c>
      <c r="F27" s="29">
        <v>5500</v>
      </c>
      <c r="G27" s="495">
        <v>5500</v>
      </c>
      <c r="H27" s="478"/>
      <c r="I27" s="31">
        <f t="shared" si="1"/>
        <v>0</v>
      </c>
      <c r="J27" s="100" t="s">
        <v>246</v>
      </c>
    </row>
    <row r="28" spans="2:10" ht="32.25" customHeight="1" thickBot="1" x14ac:dyDescent="0.25">
      <c r="B28" s="210" t="s">
        <v>6</v>
      </c>
      <c r="C28" s="664"/>
      <c r="D28" s="664"/>
      <c r="E28" s="208"/>
      <c r="F28" s="209"/>
      <c r="G28" s="207"/>
      <c r="H28" s="489"/>
      <c r="I28" s="85">
        <f>H28*G28</f>
        <v>0</v>
      </c>
      <c r="J28" s="160"/>
    </row>
    <row r="29" spans="2:10" ht="13.5" thickBot="1" x14ac:dyDescent="0.3">
      <c r="B29" s="140"/>
      <c r="C29" s="141"/>
      <c r="D29" s="141"/>
      <c r="E29" s="142"/>
      <c r="F29" s="142"/>
      <c r="G29" s="143"/>
      <c r="H29" s="144"/>
      <c r="I29" s="197">
        <f>SUM(I17:I28)</f>
        <v>0</v>
      </c>
      <c r="J29" s="145"/>
    </row>
    <row r="30" spans="2:10" ht="13" thickBot="1" x14ac:dyDescent="0.3">
      <c r="B30" s="601" t="s">
        <v>145</v>
      </c>
      <c r="C30" s="602"/>
      <c r="D30" s="602"/>
      <c r="E30" s="602"/>
      <c r="F30" s="602"/>
      <c r="G30" s="602"/>
      <c r="H30" s="603"/>
      <c r="I30" s="44">
        <f>SUM(I16,I29)</f>
        <v>0</v>
      </c>
      <c r="J30" s="53"/>
    </row>
  </sheetData>
  <mergeCells count="28">
    <mergeCell ref="B30:H30"/>
    <mergeCell ref="C11:D11"/>
    <mergeCell ref="C12:D12"/>
    <mergeCell ref="C13:D13"/>
    <mergeCell ref="C14:D14"/>
    <mergeCell ref="C18:D18"/>
    <mergeCell ref="C19:D19"/>
    <mergeCell ref="C28:D28"/>
    <mergeCell ref="C24:D24"/>
    <mergeCell ref="C20:D20"/>
    <mergeCell ref="B17:B27"/>
    <mergeCell ref="C27:D27"/>
    <mergeCell ref="C26:D26"/>
    <mergeCell ref="C17:D17"/>
    <mergeCell ref="C25:D25"/>
    <mergeCell ref="C23:D23"/>
    <mergeCell ref="C22:D22"/>
    <mergeCell ref="C21:D21"/>
    <mergeCell ref="B2:J2"/>
    <mergeCell ref="C15:D15"/>
    <mergeCell ref="B16:H16"/>
    <mergeCell ref="C4:D4"/>
    <mergeCell ref="C5:D5"/>
    <mergeCell ref="C6:D6"/>
    <mergeCell ref="C10:D10"/>
    <mergeCell ref="C8:D8"/>
    <mergeCell ref="C7:D7"/>
    <mergeCell ref="C9:D9"/>
  </mergeCells>
  <phoneticPr fontId="2" type="noConversion"/>
  <pageMargins left="0.75" right="0.75" top="1" bottom="1" header="0.5" footer="0.5"/>
  <pageSetup paperSize="9" scale="55"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M34"/>
  <sheetViews>
    <sheetView showGridLines="0" zoomScale="75" zoomScaleNormal="75" zoomScaleSheetLayoutView="75" workbookViewId="0">
      <selection activeCell="B2" sqref="B2:J2"/>
    </sheetView>
  </sheetViews>
  <sheetFormatPr defaultColWidth="9.1796875" defaultRowHeight="12.5" x14ac:dyDescent="0.25"/>
  <cols>
    <col min="1" max="1" width="9.1796875" style="3"/>
    <col min="2" max="2" width="18.26953125" style="3" customWidth="1"/>
    <col min="3" max="3" width="10.81640625" style="3" customWidth="1"/>
    <col min="4" max="4" width="11.7265625" style="3" customWidth="1"/>
    <col min="5" max="5" width="7.453125" style="3" customWidth="1"/>
    <col min="6" max="7" width="11.1796875" style="3" customWidth="1"/>
    <col min="8" max="8" width="9.1796875" style="7"/>
    <col min="9" max="9" width="10.54296875" style="3" customWidth="1"/>
    <col min="10" max="10" width="53.81640625" style="3" customWidth="1"/>
    <col min="11" max="16384" width="9.1796875" style="3"/>
  </cols>
  <sheetData>
    <row r="1" spans="2:13" ht="13" thickBot="1" x14ac:dyDescent="0.3"/>
    <row r="2" spans="2:13" ht="31.5" customHeight="1" thickBot="1" x14ac:dyDescent="0.3">
      <c r="B2" s="627" t="s">
        <v>128</v>
      </c>
      <c r="C2" s="628"/>
      <c r="D2" s="628"/>
      <c r="E2" s="628"/>
      <c r="F2" s="628"/>
      <c r="G2" s="628"/>
      <c r="H2" s="628"/>
      <c r="I2" s="628"/>
      <c r="J2" s="629"/>
    </row>
    <row r="3" spans="2:13" ht="10.5" customHeight="1" thickBot="1" x14ac:dyDescent="0.3">
      <c r="B3" s="17"/>
      <c r="C3" s="17"/>
      <c r="D3" s="17"/>
      <c r="E3" s="17"/>
      <c r="F3" s="17"/>
      <c r="G3" s="17"/>
      <c r="H3" s="475"/>
      <c r="I3" s="19"/>
    </row>
    <row r="4" spans="2:13" ht="39.75" customHeight="1" thickBot="1" x14ac:dyDescent="0.35">
      <c r="B4" s="20" t="s">
        <v>40</v>
      </c>
      <c r="C4" s="653" t="s">
        <v>4</v>
      </c>
      <c r="D4" s="653"/>
      <c r="E4" s="21" t="s">
        <v>5</v>
      </c>
      <c r="F4" s="22" t="s">
        <v>21</v>
      </c>
      <c r="G4" s="23" t="s">
        <v>20</v>
      </c>
      <c r="H4" s="23" t="s">
        <v>19</v>
      </c>
      <c r="I4" s="24" t="s">
        <v>18</v>
      </c>
      <c r="J4" s="43" t="s">
        <v>39</v>
      </c>
      <c r="K4" s="471" t="s">
        <v>525</v>
      </c>
    </row>
    <row r="5" spans="2:13" ht="32.25" customHeight="1" x14ac:dyDescent="0.25">
      <c r="B5" s="662" t="s">
        <v>31</v>
      </c>
      <c r="C5" s="600" t="s">
        <v>123</v>
      </c>
      <c r="D5" s="600"/>
      <c r="E5" s="25" t="s">
        <v>24</v>
      </c>
      <c r="F5" s="229" t="s">
        <v>385</v>
      </c>
      <c r="G5" s="26">
        <v>3.6</v>
      </c>
      <c r="H5" s="490"/>
      <c r="I5" s="27">
        <f t="shared" ref="I5:I13" si="0">H5*G5</f>
        <v>0</v>
      </c>
      <c r="J5" s="47" t="s">
        <v>391</v>
      </c>
    </row>
    <row r="6" spans="2:13" ht="32.25" customHeight="1" x14ac:dyDescent="0.25">
      <c r="B6" s="668"/>
      <c r="C6" s="599" t="s">
        <v>215</v>
      </c>
      <c r="D6" s="670"/>
      <c r="E6" s="36" t="s">
        <v>7</v>
      </c>
      <c r="F6" s="88" t="s">
        <v>386</v>
      </c>
      <c r="G6" s="89">
        <v>1600</v>
      </c>
      <c r="H6" s="480"/>
      <c r="I6" s="31">
        <f t="shared" si="0"/>
        <v>0</v>
      </c>
      <c r="J6" s="47" t="s">
        <v>282</v>
      </c>
    </row>
    <row r="7" spans="2:13" ht="32.25" customHeight="1" x14ac:dyDescent="0.25">
      <c r="B7" s="668"/>
      <c r="C7" s="612" t="s">
        <v>216</v>
      </c>
      <c r="D7" s="674"/>
      <c r="E7" s="28" t="s">
        <v>382</v>
      </c>
      <c r="F7" s="98" t="s">
        <v>268</v>
      </c>
      <c r="G7" s="89">
        <v>4</v>
      </c>
      <c r="H7" s="480"/>
      <c r="I7" s="31">
        <f t="shared" si="0"/>
        <v>0</v>
      </c>
      <c r="J7" s="47" t="s">
        <v>390</v>
      </c>
    </row>
    <row r="8" spans="2:13" ht="32.25" customHeight="1" x14ac:dyDescent="0.25">
      <c r="B8" s="668"/>
      <c r="C8" s="599" t="s">
        <v>32</v>
      </c>
      <c r="D8" s="636"/>
      <c r="E8" s="28" t="s">
        <v>7</v>
      </c>
      <c r="F8" s="45" t="s">
        <v>225</v>
      </c>
      <c r="G8" s="30">
        <v>1500</v>
      </c>
      <c r="H8" s="187"/>
      <c r="I8" s="31">
        <f t="shared" si="0"/>
        <v>0</v>
      </c>
      <c r="J8" s="47" t="s">
        <v>46</v>
      </c>
    </row>
    <row r="9" spans="2:13" ht="32.25" customHeight="1" x14ac:dyDescent="0.25">
      <c r="B9" s="607"/>
      <c r="C9" s="599" t="s">
        <v>28</v>
      </c>
      <c r="D9" s="599"/>
      <c r="E9" s="28" t="s">
        <v>25</v>
      </c>
      <c r="F9" s="29" t="s">
        <v>395</v>
      </c>
      <c r="G9" s="74">
        <v>5.5</v>
      </c>
      <c r="H9" s="187"/>
      <c r="I9" s="31">
        <f t="shared" si="0"/>
        <v>0</v>
      </c>
      <c r="J9" s="47" t="s">
        <v>47</v>
      </c>
    </row>
    <row r="10" spans="2:13" ht="32.25" customHeight="1" x14ac:dyDescent="0.25">
      <c r="B10" s="607"/>
      <c r="C10" s="633" t="s">
        <v>124</v>
      </c>
      <c r="D10" s="634"/>
      <c r="E10" s="49" t="s">
        <v>267</v>
      </c>
      <c r="F10" s="45" t="s">
        <v>387</v>
      </c>
      <c r="G10" s="50">
        <v>5</v>
      </c>
      <c r="H10" s="30"/>
      <c r="I10" s="31">
        <f>H10*G10</f>
        <v>0</v>
      </c>
      <c r="J10" s="183" t="s">
        <v>50</v>
      </c>
    </row>
    <row r="11" spans="2:13" ht="32.25" customHeight="1" x14ac:dyDescent="0.25">
      <c r="B11" s="607"/>
      <c r="C11" s="633" t="s">
        <v>518</v>
      </c>
      <c r="D11" s="677"/>
      <c r="E11" s="28" t="s">
        <v>7</v>
      </c>
      <c r="F11" s="45" t="s">
        <v>386</v>
      </c>
      <c r="G11" s="30">
        <v>1600</v>
      </c>
      <c r="H11" s="30"/>
      <c r="I11" s="31">
        <f>H11*G11</f>
        <v>0</v>
      </c>
      <c r="J11" s="183" t="s">
        <v>389</v>
      </c>
    </row>
    <row r="12" spans="2:13" ht="32.25" customHeight="1" x14ac:dyDescent="0.25">
      <c r="B12" s="607"/>
      <c r="C12" s="599" t="s">
        <v>29</v>
      </c>
      <c r="D12" s="599"/>
      <c r="E12" s="28" t="s">
        <v>7</v>
      </c>
      <c r="F12" s="29" t="s">
        <v>206</v>
      </c>
      <c r="G12" s="30">
        <v>6000</v>
      </c>
      <c r="H12" s="187"/>
      <c r="I12" s="31">
        <f t="shared" si="0"/>
        <v>0</v>
      </c>
      <c r="J12" s="47" t="s">
        <v>49</v>
      </c>
    </row>
    <row r="13" spans="2:13" ht="32.25" customHeight="1" x14ac:dyDescent="0.25">
      <c r="B13" s="607"/>
      <c r="C13" s="599" t="s">
        <v>30</v>
      </c>
      <c r="D13" s="599"/>
      <c r="E13" s="28" t="s">
        <v>7</v>
      </c>
      <c r="F13" s="29" t="s">
        <v>202</v>
      </c>
      <c r="G13" s="30">
        <v>2000</v>
      </c>
      <c r="H13" s="187"/>
      <c r="I13" s="31">
        <f t="shared" si="0"/>
        <v>0</v>
      </c>
      <c r="J13" s="47" t="s">
        <v>48</v>
      </c>
    </row>
    <row r="14" spans="2:13" ht="32.25" customHeight="1" thickBot="1" x14ac:dyDescent="0.3">
      <c r="B14" s="607"/>
      <c r="C14" s="598" t="s">
        <v>42</v>
      </c>
      <c r="D14" s="598"/>
      <c r="E14" s="63" t="s">
        <v>7</v>
      </c>
      <c r="F14" s="64" t="s">
        <v>305</v>
      </c>
      <c r="G14" s="170">
        <v>140</v>
      </c>
      <c r="H14" s="481"/>
      <c r="I14" s="65">
        <f>G14*H14</f>
        <v>0</v>
      </c>
      <c r="J14" s="110" t="s">
        <v>306</v>
      </c>
    </row>
    <row r="15" spans="2:13" ht="13" thickBot="1" x14ac:dyDescent="0.3">
      <c r="B15" s="635"/>
      <c r="C15" s="675"/>
      <c r="D15" s="675"/>
      <c r="E15" s="675"/>
      <c r="F15" s="675"/>
      <c r="G15" s="675"/>
      <c r="H15" s="676"/>
      <c r="I15" s="188">
        <f>SUM(I5:I14)</f>
        <v>0</v>
      </c>
      <c r="J15" s="150"/>
    </row>
    <row r="16" spans="2:13" ht="27.75" customHeight="1" x14ac:dyDescent="0.25">
      <c r="B16" s="669" t="s">
        <v>33</v>
      </c>
      <c r="C16" s="612" t="s">
        <v>216</v>
      </c>
      <c r="D16" s="674"/>
      <c r="E16" s="36" t="s">
        <v>382</v>
      </c>
      <c r="F16" s="98" t="s">
        <v>388</v>
      </c>
      <c r="G16" s="89">
        <v>4</v>
      </c>
      <c r="H16" s="480"/>
      <c r="I16" s="85">
        <f t="shared" ref="I16:I21" si="1">H16*G16</f>
        <v>0</v>
      </c>
      <c r="J16" s="131" t="s">
        <v>218</v>
      </c>
      <c r="M16" s="673"/>
    </row>
    <row r="17" spans="2:13" ht="32.25" customHeight="1" x14ac:dyDescent="0.25">
      <c r="B17" s="669"/>
      <c r="C17" s="599" t="s">
        <v>215</v>
      </c>
      <c r="D17" s="670"/>
      <c r="E17" s="36" t="s">
        <v>7</v>
      </c>
      <c r="F17" s="88" t="s">
        <v>386</v>
      </c>
      <c r="G17" s="89">
        <v>1600</v>
      </c>
      <c r="H17" s="480"/>
      <c r="I17" s="31">
        <f t="shared" si="1"/>
        <v>0</v>
      </c>
      <c r="J17" s="47" t="s">
        <v>214</v>
      </c>
      <c r="M17" s="673"/>
    </row>
    <row r="18" spans="2:13" ht="32.25" customHeight="1" x14ac:dyDescent="0.25">
      <c r="B18" s="669"/>
      <c r="C18" s="599" t="s">
        <v>43</v>
      </c>
      <c r="D18" s="657"/>
      <c r="E18" s="97" t="s">
        <v>25</v>
      </c>
      <c r="F18" s="45" t="s">
        <v>240</v>
      </c>
      <c r="G18" s="30">
        <v>5</v>
      </c>
      <c r="H18" s="187"/>
      <c r="I18" s="31">
        <f t="shared" si="1"/>
        <v>0</v>
      </c>
      <c r="J18" s="47" t="s">
        <v>251</v>
      </c>
      <c r="M18" s="673"/>
    </row>
    <row r="19" spans="2:13" ht="32.25" customHeight="1" x14ac:dyDescent="0.25">
      <c r="B19" s="669"/>
      <c r="C19" s="652" t="s">
        <v>125</v>
      </c>
      <c r="D19" s="652"/>
      <c r="E19" s="28" t="s">
        <v>7</v>
      </c>
      <c r="F19" s="45" t="s">
        <v>243</v>
      </c>
      <c r="G19" s="30">
        <v>36500</v>
      </c>
      <c r="H19" s="491"/>
      <c r="I19" s="51">
        <f t="shared" si="1"/>
        <v>0</v>
      </c>
      <c r="J19" s="47" t="s">
        <v>252</v>
      </c>
    </row>
    <row r="20" spans="2:13" ht="32.25" customHeight="1" x14ac:dyDescent="0.25">
      <c r="B20" s="669"/>
      <c r="C20" s="633" t="s">
        <v>124</v>
      </c>
      <c r="D20" s="634"/>
      <c r="E20" s="49" t="s">
        <v>267</v>
      </c>
      <c r="F20" s="45" t="s">
        <v>387</v>
      </c>
      <c r="G20" s="50">
        <v>5</v>
      </c>
      <c r="H20" s="491"/>
      <c r="I20" s="51">
        <f t="shared" si="1"/>
        <v>0</v>
      </c>
      <c r="J20" s="47" t="s">
        <v>253</v>
      </c>
    </row>
    <row r="21" spans="2:13" ht="32.25" customHeight="1" x14ac:dyDescent="0.25">
      <c r="B21" s="669"/>
      <c r="C21" s="652" t="s">
        <v>44</v>
      </c>
      <c r="D21" s="656"/>
      <c r="E21" s="28" t="s">
        <v>25</v>
      </c>
      <c r="F21" s="29" t="s">
        <v>395</v>
      </c>
      <c r="G21" s="74">
        <v>5.5</v>
      </c>
      <c r="H21" s="187"/>
      <c r="I21" s="31">
        <f t="shared" si="1"/>
        <v>0</v>
      </c>
      <c r="J21" s="47" t="s">
        <v>45</v>
      </c>
    </row>
    <row r="22" spans="2:13" ht="32.25" customHeight="1" x14ac:dyDescent="0.25">
      <c r="B22" s="669"/>
      <c r="C22" s="671" t="s">
        <v>27</v>
      </c>
      <c r="D22" s="672"/>
      <c r="E22" s="28" t="s">
        <v>7</v>
      </c>
      <c r="F22" s="37" t="s">
        <v>386</v>
      </c>
      <c r="G22" s="30">
        <v>1600</v>
      </c>
      <c r="H22" s="187"/>
      <c r="I22" s="31">
        <f>H22*G22</f>
        <v>0</v>
      </c>
      <c r="J22" s="47" t="s">
        <v>535</v>
      </c>
    </row>
    <row r="23" spans="2:13" ht="32.25" customHeight="1" x14ac:dyDescent="0.25">
      <c r="B23" s="669"/>
      <c r="C23" s="599" t="s">
        <v>32</v>
      </c>
      <c r="D23" s="636"/>
      <c r="E23" s="28" t="s">
        <v>7</v>
      </c>
      <c r="F23" s="95" t="s">
        <v>225</v>
      </c>
      <c r="G23" s="72">
        <v>700</v>
      </c>
      <c r="H23" s="187"/>
      <c r="I23" s="31">
        <f>H23*G23</f>
        <v>0</v>
      </c>
      <c r="J23" s="47" t="s">
        <v>254</v>
      </c>
    </row>
    <row r="24" spans="2:13" ht="25.5" customHeight="1" x14ac:dyDescent="0.25">
      <c r="B24" s="669"/>
      <c r="C24" s="599" t="s">
        <v>29</v>
      </c>
      <c r="D24" s="599"/>
      <c r="E24" s="28" t="s">
        <v>7</v>
      </c>
      <c r="F24" s="29" t="s">
        <v>206</v>
      </c>
      <c r="G24" s="74">
        <v>6000</v>
      </c>
      <c r="H24" s="187"/>
      <c r="I24" s="31">
        <f>H24*G24</f>
        <v>0</v>
      </c>
      <c r="J24" s="47" t="s">
        <v>49</v>
      </c>
    </row>
    <row r="25" spans="2:13" ht="32.25" customHeight="1" x14ac:dyDescent="0.25">
      <c r="B25" s="669"/>
      <c r="C25" s="599" t="s">
        <v>30</v>
      </c>
      <c r="D25" s="599"/>
      <c r="E25" s="28" t="s">
        <v>7</v>
      </c>
      <c r="F25" s="29" t="s">
        <v>202</v>
      </c>
      <c r="G25" s="74">
        <v>2000</v>
      </c>
      <c r="H25" s="187"/>
      <c r="I25" s="31">
        <f>H25*G25</f>
        <v>0</v>
      </c>
      <c r="J25" s="81" t="s">
        <v>48</v>
      </c>
    </row>
    <row r="26" spans="2:13" ht="32.25" customHeight="1" thickBot="1" x14ac:dyDescent="0.3">
      <c r="B26" s="669"/>
      <c r="C26" s="598" t="s">
        <v>42</v>
      </c>
      <c r="D26" s="598"/>
      <c r="E26" s="63" t="s">
        <v>7</v>
      </c>
      <c r="F26" s="64" t="s">
        <v>305</v>
      </c>
      <c r="G26" s="170">
        <v>140</v>
      </c>
      <c r="H26" s="481"/>
      <c r="I26" s="31">
        <f>G26*H26</f>
        <v>0</v>
      </c>
      <c r="J26" s="110" t="s">
        <v>306</v>
      </c>
    </row>
    <row r="27" spans="2:13" ht="13.5" customHeight="1" thickBot="1" x14ac:dyDescent="0.3">
      <c r="B27" s="635"/>
      <c r="C27" s="679"/>
      <c r="D27" s="679"/>
      <c r="E27" s="679"/>
      <c r="F27" s="679"/>
      <c r="G27" s="679"/>
      <c r="H27" s="680"/>
      <c r="I27" s="188">
        <f>SUM(I16:I26)</f>
        <v>0</v>
      </c>
      <c r="J27" s="150"/>
    </row>
    <row r="28" spans="2:13" ht="32.25" customHeight="1" x14ac:dyDescent="0.25">
      <c r="B28" s="668" t="s">
        <v>37</v>
      </c>
      <c r="C28" s="683" t="s">
        <v>34</v>
      </c>
      <c r="D28" s="683"/>
      <c r="E28" s="97" t="s">
        <v>193</v>
      </c>
      <c r="F28" s="102" t="s">
        <v>245</v>
      </c>
      <c r="G28" s="499">
        <v>20000</v>
      </c>
      <c r="H28" s="477"/>
      <c r="I28" s="31">
        <f>H28*G28</f>
        <v>0</v>
      </c>
      <c r="J28" s="193" t="s">
        <v>247</v>
      </c>
    </row>
    <row r="29" spans="2:13" ht="32.25" customHeight="1" x14ac:dyDescent="0.25">
      <c r="B29" s="668"/>
      <c r="C29" s="684" t="s">
        <v>17</v>
      </c>
      <c r="D29" s="684"/>
      <c r="E29" s="80" t="s">
        <v>7</v>
      </c>
      <c r="F29" s="29">
        <v>5500</v>
      </c>
      <c r="G29" s="495">
        <v>5500</v>
      </c>
      <c r="H29" s="478"/>
      <c r="I29" s="31">
        <f>H29*G29</f>
        <v>0</v>
      </c>
      <c r="J29" s="100" t="s">
        <v>246</v>
      </c>
    </row>
    <row r="30" spans="2:13" ht="32.25" customHeight="1" x14ac:dyDescent="0.25">
      <c r="B30" s="607"/>
      <c r="C30" s="599" t="s">
        <v>36</v>
      </c>
      <c r="D30" s="599"/>
      <c r="E30" s="36" t="s">
        <v>382</v>
      </c>
      <c r="F30" s="228" t="s">
        <v>378</v>
      </c>
      <c r="G30" s="89">
        <v>2.9</v>
      </c>
      <c r="H30" s="480"/>
      <c r="I30" s="85">
        <f>H30*G30</f>
        <v>0</v>
      </c>
      <c r="J30" s="90" t="s">
        <v>213</v>
      </c>
    </row>
    <row r="31" spans="2:13" ht="32.25" customHeight="1" thickBot="1" x14ac:dyDescent="0.3">
      <c r="B31" s="663"/>
      <c r="C31" s="678" t="s">
        <v>35</v>
      </c>
      <c r="D31" s="678"/>
      <c r="E31" s="205" t="s">
        <v>382</v>
      </c>
      <c r="F31" s="166" t="s">
        <v>379</v>
      </c>
      <c r="G31" s="30">
        <v>5</v>
      </c>
      <c r="H31" s="487"/>
      <c r="I31" s="32">
        <f>H31*G31</f>
        <v>0</v>
      </c>
      <c r="J31" s="212" t="s">
        <v>56</v>
      </c>
    </row>
    <row r="32" spans="2:13" ht="32.25" customHeight="1" thickBot="1" x14ac:dyDescent="0.3">
      <c r="B32" s="52" t="s">
        <v>6</v>
      </c>
      <c r="C32" s="681"/>
      <c r="D32" s="682"/>
      <c r="E32" s="33"/>
      <c r="F32" s="34"/>
      <c r="G32" s="38"/>
      <c r="H32" s="492"/>
      <c r="I32" s="76">
        <f>H32*G32</f>
        <v>0</v>
      </c>
      <c r="J32" s="211"/>
    </row>
    <row r="33" spans="2:10" ht="13.5" customHeight="1" thickBot="1" x14ac:dyDescent="0.3">
      <c r="B33" s="635"/>
      <c r="C33" s="679"/>
      <c r="D33" s="679"/>
      <c r="E33" s="679"/>
      <c r="F33" s="679"/>
      <c r="G33" s="679"/>
      <c r="H33" s="680"/>
      <c r="I33" s="42">
        <f>SUM(I28:I32)</f>
        <v>0</v>
      </c>
      <c r="J33" s="46"/>
    </row>
    <row r="34" spans="2:10" ht="20.149999999999999" customHeight="1" thickBot="1" x14ac:dyDescent="0.3">
      <c r="B34" s="601" t="s">
        <v>146</v>
      </c>
      <c r="C34" s="602"/>
      <c r="D34" s="602"/>
      <c r="E34" s="602"/>
      <c r="F34" s="602"/>
      <c r="G34" s="602"/>
      <c r="H34" s="603"/>
      <c r="I34" s="44">
        <f>SUM(I15,I27,I33)</f>
        <v>0</v>
      </c>
      <c r="J34" s="53"/>
    </row>
  </sheetData>
  <mergeCells count="36">
    <mergeCell ref="C31:D31"/>
    <mergeCell ref="B34:H34"/>
    <mergeCell ref="C23:D23"/>
    <mergeCell ref="B33:H33"/>
    <mergeCell ref="C32:D32"/>
    <mergeCell ref="B28:B31"/>
    <mergeCell ref="C28:D28"/>
    <mergeCell ref="C29:D29"/>
    <mergeCell ref="C24:D24"/>
    <mergeCell ref="C25:D25"/>
    <mergeCell ref="C30:D30"/>
    <mergeCell ref="B27:H27"/>
    <mergeCell ref="M16:M18"/>
    <mergeCell ref="C4:D4"/>
    <mergeCell ref="C5:D5"/>
    <mergeCell ref="C9:D9"/>
    <mergeCell ref="C16:D16"/>
    <mergeCell ref="C8:D8"/>
    <mergeCell ref="B15:H15"/>
    <mergeCell ref="C12:D12"/>
    <mergeCell ref="C7:D7"/>
    <mergeCell ref="C11:D11"/>
    <mergeCell ref="C6:D6"/>
    <mergeCell ref="B2:J2"/>
    <mergeCell ref="B5:B14"/>
    <mergeCell ref="C14:D14"/>
    <mergeCell ref="B16:B26"/>
    <mergeCell ref="C26:D26"/>
    <mergeCell ref="C13:D13"/>
    <mergeCell ref="C18:D18"/>
    <mergeCell ref="C10:D10"/>
    <mergeCell ref="C17:D17"/>
    <mergeCell ref="C19:D19"/>
    <mergeCell ref="C22:D22"/>
    <mergeCell ref="C20:D20"/>
    <mergeCell ref="C21:D21"/>
  </mergeCells>
  <phoneticPr fontId="2" type="noConversion"/>
  <pageMargins left="0.75" right="0.75" top="1" bottom="1" header="0.5" footer="0.5"/>
  <pageSetup paperSize="9" scale="55"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K97"/>
  <sheetViews>
    <sheetView showGridLines="0" zoomScale="75" zoomScaleNormal="75" zoomScaleSheetLayoutView="75" workbookViewId="0">
      <selection activeCell="B2" sqref="B2:J2"/>
    </sheetView>
  </sheetViews>
  <sheetFormatPr defaultColWidth="9.1796875" defaultRowHeight="12.5" x14ac:dyDescent="0.25"/>
  <cols>
    <col min="1" max="1" width="9.1796875" style="3"/>
    <col min="2" max="2" width="18.26953125" style="3" customWidth="1"/>
    <col min="3" max="3" width="10.81640625" style="3" customWidth="1"/>
    <col min="4" max="4" width="11.7265625" style="3" customWidth="1"/>
    <col min="5" max="5" width="7.453125" style="8" customWidth="1"/>
    <col min="6" max="6" width="11.1796875" style="8" customWidth="1"/>
    <col min="7" max="7" width="11.1796875" style="3" customWidth="1"/>
    <col min="8" max="8" width="9.1796875" style="7"/>
    <col min="9" max="9" width="10.54296875" style="3" customWidth="1"/>
    <col min="10" max="10" width="54.26953125" style="3" customWidth="1"/>
    <col min="11" max="16384" width="9.1796875" style="3"/>
  </cols>
  <sheetData>
    <row r="1" spans="2:11" ht="13" thickBot="1" x14ac:dyDescent="0.3">
      <c r="E1" s="3"/>
      <c r="F1" s="3"/>
    </row>
    <row r="2" spans="2:11" ht="32.25" customHeight="1" thickBot="1" x14ac:dyDescent="0.3">
      <c r="B2" s="627" t="s">
        <v>129</v>
      </c>
      <c r="C2" s="628"/>
      <c r="D2" s="628"/>
      <c r="E2" s="628"/>
      <c r="F2" s="628"/>
      <c r="G2" s="628"/>
      <c r="H2" s="628"/>
      <c r="I2" s="628"/>
      <c r="J2" s="629"/>
    </row>
    <row r="3" spans="2:11" ht="9.75" customHeight="1" thickBot="1" x14ac:dyDescent="0.3">
      <c r="B3" s="17"/>
      <c r="C3" s="17"/>
      <c r="D3" s="17"/>
      <c r="E3" s="17"/>
      <c r="F3" s="17"/>
      <c r="G3" s="17"/>
      <c r="H3" s="475"/>
      <c r="I3" s="19"/>
    </row>
    <row r="4" spans="2:11" ht="30.5" thickBot="1" x14ac:dyDescent="0.35">
      <c r="B4" s="20" t="s">
        <v>40</v>
      </c>
      <c r="C4" s="653" t="s">
        <v>4</v>
      </c>
      <c r="D4" s="653"/>
      <c r="E4" s="21" t="s">
        <v>5</v>
      </c>
      <c r="F4" s="22" t="s">
        <v>21</v>
      </c>
      <c r="G4" s="23" t="s">
        <v>20</v>
      </c>
      <c r="H4" s="23" t="s">
        <v>19</v>
      </c>
      <c r="I4" s="24" t="s">
        <v>18</v>
      </c>
      <c r="J4" s="43" t="s">
        <v>39</v>
      </c>
      <c r="K4" s="471" t="s">
        <v>525</v>
      </c>
    </row>
    <row r="5" spans="2:11" ht="32.25" customHeight="1" x14ac:dyDescent="0.25">
      <c r="B5" s="662" t="s">
        <v>130</v>
      </c>
      <c r="C5" s="600" t="s">
        <v>131</v>
      </c>
      <c r="D5" s="600"/>
      <c r="E5" s="25" t="s">
        <v>190</v>
      </c>
      <c r="F5" s="229" t="s">
        <v>484</v>
      </c>
      <c r="G5" s="26">
        <v>150</v>
      </c>
      <c r="H5" s="490"/>
      <c r="I5" s="27">
        <f>G5*H5</f>
        <v>0</v>
      </c>
      <c r="J5" s="47" t="s">
        <v>276</v>
      </c>
    </row>
    <row r="6" spans="2:11" ht="32.25" customHeight="1" x14ac:dyDescent="0.25">
      <c r="B6" s="668"/>
      <c r="C6" s="599" t="s">
        <v>132</v>
      </c>
      <c r="D6" s="685"/>
      <c r="E6" s="28" t="s">
        <v>190</v>
      </c>
      <c r="F6" s="45">
        <v>1250</v>
      </c>
      <c r="G6" s="30">
        <v>1250</v>
      </c>
      <c r="H6" s="187"/>
      <c r="I6" s="31">
        <f t="shared" ref="I6:I13" si="0">G6*H6</f>
        <v>0</v>
      </c>
      <c r="J6" s="47" t="s">
        <v>256</v>
      </c>
    </row>
    <row r="7" spans="2:11" ht="32.25" customHeight="1" x14ac:dyDescent="0.25">
      <c r="B7" s="668"/>
      <c r="C7" s="633" t="s">
        <v>275</v>
      </c>
      <c r="D7" s="677"/>
      <c r="E7" s="28" t="s">
        <v>277</v>
      </c>
      <c r="F7" s="45" t="s">
        <v>278</v>
      </c>
      <c r="G7" s="30">
        <v>100</v>
      </c>
      <c r="H7" s="187"/>
      <c r="I7" s="31">
        <f t="shared" si="0"/>
        <v>0</v>
      </c>
      <c r="J7" s="47" t="s">
        <v>274</v>
      </c>
    </row>
    <row r="8" spans="2:11" ht="37.5" customHeight="1" x14ac:dyDescent="0.25">
      <c r="B8" s="607"/>
      <c r="C8" s="599" t="s">
        <v>133</v>
      </c>
      <c r="D8" s="599"/>
      <c r="E8" s="28" t="s">
        <v>7</v>
      </c>
      <c r="F8" s="45" t="s">
        <v>392</v>
      </c>
      <c r="G8" s="30">
        <v>1600</v>
      </c>
      <c r="H8" s="187"/>
      <c r="I8" s="31">
        <f t="shared" si="0"/>
        <v>0</v>
      </c>
      <c r="J8" s="47" t="s">
        <v>519</v>
      </c>
    </row>
    <row r="9" spans="2:11" ht="37.5" customHeight="1" x14ac:dyDescent="0.25">
      <c r="B9" s="607"/>
      <c r="C9" s="633" t="s">
        <v>257</v>
      </c>
      <c r="D9" s="677"/>
      <c r="E9" s="28" t="s">
        <v>190</v>
      </c>
      <c r="F9" s="45">
        <v>320</v>
      </c>
      <c r="G9" s="30">
        <v>320</v>
      </c>
      <c r="H9" s="187"/>
      <c r="I9" s="31">
        <f t="shared" si="0"/>
        <v>0</v>
      </c>
      <c r="J9" s="183" t="s">
        <v>514</v>
      </c>
    </row>
    <row r="10" spans="2:11" ht="32.25" customHeight="1" x14ac:dyDescent="0.25">
      <c r="B10" s="607"/>
      <c r="C10" s="599" t="s">
        <v>134</v>
      </c>
      <c r="D10" s="599"/>
      <c r="E10" s="28" t="s">
        <v>382</v>
      </c>
      <c r="F10" s="37" t="s">
        <v>212</v>
      </c>
      <c r="G10" s="30">
        <v>3</v>
      </c>
      <c r="H10" s="187"/>
      <c r="I10" s="31">
        <f t="shared" si="0"/>
        <v>0</v>
      </c>
      <c r="J10" s="47" t="s">
        <v>272</v>
      </c>
    </row>
    <row r="11" spans="2:11" ht="32.25" customHeight="1" x14ac:dyDescent="0.25">
      <c r="B11" s="607"/>
      <c r="C11" s="633" t="s">
        <v>279</v>
      </c>
      <c r="D11" s="634"/>
      <c r="E11" s="28" t="s">
        <v>25</v>
      </c>
      <c r="F11" s="37" t="s">
        <v>280</v>
      </c>
      <c r="G11" s="30">
        <v>2</v>
      </c>
      <c r="H11" s="187"/>
      <c r="I11" s="85">
        <f t="shared" si="0"/>
        <v>0</v>
      </c>
      <c r="J11" s="47" t="s">
        <v>281</v>
      </c>
    </row>
    <row r="12" spans="2:11" ht="32.25" customHeight="1" x14ac:dyDescent="0.25">
      <c r="B12" s="607"/>
      <c r="C12" s="599" t="s">
        <v>135</v>
      </c>
      <c r="D12" s="599"/>
      <c r="E12" s="28" t="s">
        <v>7</v>
      </c>
      <c r="F12" s="45" t="s">
        <v>225</v>
      </c>
      <c r="G12" s="30">
        <v>1500</v>
      </c>
      <c r="H12" s="187"/>
      <c r="I12" s="85">
        <f t="shared" si="0"/>
        <v>0</v>
      </c>
      <c r="J12" s="47" t="s">
        <v>258</v>
      </c>
    </row>
    <row r="13" spans="2:11" ht="32.25" customHeight="1" x14ac:dyDescent="0.25">
      <c r="B13" s="607"/>
      <c r="C13" s="599" t="s">
        <v>136</v>
      </c>
      <c r="D13" s="599"/>
      <c r="E13" s="49" t="s">
        <v>382</v>
      </c>
      <c r="F13" s="29" t="s">
        <v>395</v>
      </c>
      <c r="G13" s="74">
        <v>5.5</v>
      </c>
      <c r="H13" s="493"/>
      <c r="I13" s="85">
        <f t="shared" si="0"/>
        <v>0</v>
      </c>
      <c r="J13" s="130" t="s">
        <v>312</v>
      </c>
    </row>
    <row r="14" spans="2:11" ht="32.25" customHeight="1" x14ac:dyDescent="0.25">
      <c r="B14" s="607"/>
      <c r="C14" s="599" t="s">
        <v>29</v>
      </c>
      <c r="D14" s="599"/>
      <c r="E14" s="28" t="s">
        <v>7</v>
      </c>
      <c r="F14" s="29" t="s">
        <v>206</v>
      </c>
      <c r="G14" s="74">
        <v>6000</v>
      </c>
      <c r="H14" s="187"/>
      <c r="I14" s="31">
        <f>H14*G14</f>
        <v>0</v>
      </c>
      <c r="J14" s="47" t="s">
        <v>49</v>
      </c>
    </row>
    <row r="15" spans="2:11" ht="32.25" customHeight="1" x14ac:dyDescent="0.25">
      <c r="B15" s="607"/>
      <c r="C15" s="599" t="s">
        <v>30</v>
      </c>
      <c r="D15" s="599"/>
      <c r="E15" s="28" t="s">
        <v>7</v>
      </c>
      <c r="F15" s="29" t="s">
        <v>202</v>
      </c>
      <c r="G15" s="74">
        <v>2000</v>
      </c>
      <c r="H15" s="187"/>
      <c r="I15" s="31">
        <f>H15*G15</f>
        <v>0</v>
      </c>
      <c r="J15" s="81" t="s">
        <v>259</v>
      </c>
    </row>
    <row r="16" spans="2:11" ht="32.25" customHeight="1" thickBot="1" x14ac:dyDescent="0.3">
      <c r="B16" s="607"/>
      <c r="C16" s="598" t="s">
        <v>42</v>
      </c>
      <c r="D16" s="598"/>
      <c r="E16" s="63" t="s">
        <v>7</v>
      </c>
      <c r="F16" s="185" t="s">
        <v>305</v>
      </c>
      <c r="G16" s="72">
        <v>140</v>
      </c>
      <c r="H16" s="479"/>
      <c r="I16" s="65">
        <f>H16*G16</f>
        <v>0</v>
      </c>
      <c r="J16" s="184" t="s">
        <v>203</v>
      </c>
    </row>
    <row r="17" spans="2:10" ht="13" thickBot="1" x14ac:dyDescent="0.3">
      <c r="B17" s="635"/>
      <c r="C17" s="675"/>
      <c r="D17" s="675"/>
      <c r="E17" s="675"/>
      <c r="F17" s="675"/>
      <c r="G17" s="675"/>
      <c r="H17" s="676"/>
      <c r="I17" s="188">
        <f>SUM(I5:I16)</f>
        <v>0</v>
      </c>
      <c r="J17" s="150"/>
    </row>
    <row r="18" spans="2:10" ht="32.25" customHeight="1" x14ac:dyDescent="0.25">
      <c r="B18" s="669" t="s">
        <v>137</v>
      </c>
      <c r="C18" s="612" t="s">
        <v>138</v>
      </c>
      <c r="D18" s="686"/>
      <c r="E18" s="36" t="s">
        <v>205</v>
      </c>
      <c r="F18" s="88" t="s">
        <v>393</v>
      </c>
      <c r="G18" s="89">
        <v>500</v>
      </c>
      <c r="H18" s="480"/>
      <c r="I18" s="31">
        <f t="shared" ref="I18:I24" si="1">H18*G18</f>
        <v>0</v>
      </c>
      <c r="J18" s="131" t="s">
        <v>269</v>
      </c>
    </row>
    <row r="19" spans="2:10" ht="33" customHeight="1" x14ac:dyDescent="0.25">
      <c r="B19" s="669"/>
      <c r="C19" s="599" t="s">
        <v>140</v>
      </c>
      <c r="D19" s="687"/>
      <c r="E19" s="36" t="s">
        <v>205</v>
      </c>
      <c r="F19" s="88" t="s">
        <v>485</v>
      </c>
      <c r="G19" s="89">
        <v>1000</v>
      </c>
      <c r="H19" s="480"/>
      <c r="I19" s="31">
        <f t="shared" si="1"/>
        <v>0</v>
      </c>
      <c r="J19" s="47" t="s">
        <v>271</v>
      </c>
    </row>
    <row r="20" spans="2:10" ht="32.25" customHeight="1" x14ac:dyDescent="0.25">
      <c r="B20" s="669"/>
      <c r="C20" s="599" t="s">
        <v>139</v>
      </c>
      <c r="D20" s="657"/>
      <c r="E20" s="28" t="s">
        <v>193</v>
      </c>
      <c r="F20" s="37">
        <v>1500</v>
      </c>
      <c r="G20" s="30">
        <v>1500</v>
      </c>
      <c r="H20" s="187"/>
      <c r="I20" s="31">
        <f t="shared" si="1"/>
        <v>0</v>
      </c>
      <c r="J20" s="47" t="s">
        <v>255</v>
      </c>
    </row>
    <row r="21" spans="2:10" ht="32.25" customHeight="1" x14ac:dyDescent="0.25">
      <c r="B21" s="669"/>
      <c r="C21" s="599" t="s">
        <v>136</v>
      </c>
      <c r="D21" s="599"/>
      <c r="E21" s="49" t="s">
        <v>382</v>
      </c>
      <c r="F21" s="45" t="s">
        <v>395</v>
      </c>
      <c r="G21" s="50">
        <v>5.5</v>
      </c>
      <c r="H21" s="491"/>
      <c r="I21" s="31">
        <f t="shared" si="1"/>
        <v>0</v>
      </c>
      <c r="J21" s="130" t="s">
        <v>394</v>
      </c>
    </row>
    <row r="22" spans="2:10" ht="32.25" customHeight="1" x14ac:dyDescent="0.25">
      <c r="B22" s="669"/>
      <c r="C22" s="599" t="s">
        <v>29</v>
      </c>
      <c r="D22" s="599"/>
      <c r="E22" s="28" t="s">
        <v>7</v>
      </c>
      <c r="F22" s="29" t="s">
        <v>206</v>
      </c>
      <c r="G22" s="74">
        <v>6000</v>
      </c>
      <c r="H22" s="187"/>
      <c r="I22" s="31">
        <f t="shared" si="1"/>
        <v>0</v>
      </c>
      <c r="J22" s="47" t="s">
        <v>49</v>
      </c>
    </row>
    <row r="23" spans="2:10" ht="32.25" customHeight="1" x14ac:dyDescent="0.25">
      <c r="B23" s="669"/>
      <c r="C23" s="599" t="s">
        <v>30</v>
      </c>
      <c r="D23" s="599"/>
      <c r="E23" s="28" t="s">
        <v>7</v>
      </c>
      <c r="F23" s="29" t="s">
        <v>202</v>
      </c>
      <c r="G23" s="74">
        <v>2000</v>
      </c>
      <c r="H23" s="187"/>
      <c r="I23" s="31">
        <f t="shared" si="1"/>
        <v>0</v>
      </c>
      <c r="J23" s="81" t="s">
        <v>48</v>
      </c>
    </row>
    <row r="24" spans="2:10" ht="32.25" customHeight="1" thickBot="1" x14ac:dyDescent="0.3">
      <c r="B24" s="669"/>
      <c r="C24" s="598" t="s">
        <v>42</v>
      </c>
      <c r="D24" s="598"/>
      <c r="E24" s="63" t="s">
        <v>7</v>
      </c>
      <c r="F24" s="185" t="s">
        <v>305</v>
      </c>
      <c r="G24" s="72">
        <v>140</v>
      </c>
      <c r="H24" s="479"/>
      <c r="I24" s="65">
        <f t="shared" si="1"/>
        <v>0</v>
      </c>
      <c r="J24" s="184" t="s">
        <v>203</v>
      </c>
    </row>
    <row r="25" spans="2:10" ht="13" thickBot="1" x14ac:dyDescent="0.3">
      <c r="B25" s="635"/>
      <c r="C25" s="679"/>
      <c r="D25" s="679"/>
      <c r="E25" s="679"/>
      <c r="F25" s="679"/>
      <c r="G25" s="679"/>
      <c r="H25" s="680"/>
      <c r="I25" s="188">
        <f>SUM(I18:I24)</f>
        <v>0</v>
      </c>
      <c r="J25" s="150"/>
    </row>
    <row r="26" spans="2:10" ht="13" thickBot="1" x14ac:dyDescent="0.3">
      <c r="B26" s="601" t="s">
        <v>147</v>
      </c>
      <c r="C26" s="602"/>
      <c r="D26" s="602"/>
      <c r="E26" s="602"/>
      <c r="F26" s="602"/>
      <c r="G26" s="602"/>
      <c r="H26" s="603"/>
      <c r="I26" s="44">
        <f>SUM(I17,I25)</f>
        <v>0</v>
      </c>
      <c r="J26" s="53"/>
    </row>
    <row r="97" spans="9:9" x14ac:dyDescent="0.25">
      <c r="I97" s="8"/>
    </row>
  </sheetData>
  <mergeCells count="26">
    <mergeCell ref="B17:H17"/>
    <mergeCell ref="C23:D23"/>
    <mergeCell ref="C24:D24"/>
    <mergeCell ref="B26:H26"/>
    <mergeCell ref="B25:H25"/>
    <mergeCell ref="B18:B24"/>
    <mergeCell ref="C18:D18"/>
    <mergeCell ref="C19:D19"/>
    <mergeCell ref="C20:D20"/>
    <mergeCell ref="C21:D21"/>
    <mergeCell ref="C22:D22"/>
    <mergeCell ref="C9:D9"/>
    <mergeCell ref="B2:J2"/>
    <mergeCell ref="C4:D4"/>
    <mergeCell ref="B5:B16"/>
    <mergeCell ref="C5:D5"/>
    <mergeCell ref="C6:D6"/>
    <mergeCell ref="C8:D8"/>
    <mergeCell ref="C10:D10"/>
    <mergeCell ref="C12:D12"/>
    <mergeCell ref="C7:D7"/>
    <mergeCell ref="C11:D11"/>
    <mergeCell ref="C13:D13"/>
    <mergeCell ref="C16:D16"/>
    <mergeCell ref="C14:D14"/>
    <mergeCell ref="C15:D15"/>
  </mergeCells>
  <phoneticPr fontId="2" type="noConversion"/>
  <pageMargins left="0.75" right="0.75" top="0.54" bottom="0.67" header="0.39" footer="0.5"/>
  <pageSetup paperSize="9" scale="55"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2</vt:i4>
      </vt:variant>
    </vt:vector>
  </HeadingPairs>
  <TitlesOfParts>
    <vt:vector size="16" baseType="lpstr">
      <vt:lpstr>Summary</vt:lpstr>
      <vt:lpstr>Key information</vt:lpstr>
      <vt:lpstr>1. Infrastructure</vt:lpstr>
      <vt:lpstr>2. Extractive</vt:lpstr>
      <vt:lpstr>3. Pits</vt:lpstr>
      <vt:lpstr>4. Underground</vt:lpstr>
      <vt:lpstr>5. TSF &amp; Dams</vt:lpstr>
      <vt:lpstr>6. WRD</vt:lpstr>
      <vt:lpstr>7. Exploration</vt:lpstr>
      <vt:lpstr>8. Roads</vt:lpstr>
      <vt:lpstr>9. River Diversion</vt:lpstr>
      <vt:lpstr>Post Closure</vt:lpstr>
      <vt:lpstr>Post closure water worksheet</vt:lpstr>
      <vt:lpstr>assumptions &amp; Considerations</vt:lpstr>
      <vt:lpstr>Summary!Print_Area</vt:lpstr>
      <vt:lpstr>'1. Infrastructure'!Print_Titles</vt:lpstr>
    </vt:vector>
  </TitlesOfParts>
  <Company>Northern Territory Government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NorthernTerritoryGovernment@ntgov.onmicrosoft.com</dc:creator>
  <cp:lastModifiedBy>Nicola Kalmar</cp:lastModifiedBy>
  <cp:lastPrinted>2009-08-11T04:34:31Z</cp:lastPrinted>
  <dcterms:created xsi:type="dcterms:W3CDTF">2006-02-07T06:30:47Z</dcterms:created>
  <dcterms:modified xsi:type="dcterms:W3CDTF">2024-09-04T04:33:36Z</dcterms:modified>
</cp:coreProperties>
</file>