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4710" windowWidth="11340" windowHeight="8520" tabRatio="964" activeTab="7"/>
  </bookViews>
  <sheets>
    <sheet name="Summary" sheetId="2" r:id="rId1"/>
    <sheet name="Key information" sheetId="16" r:id="rId2"/>
    <sheet name="1. Infrastructure" sheetId="6" r:id="rId3"/>
    <sheet name="2. Sand-Gravel" sheetId="4" r:id="rId4"/>
    <sheet name="3. Quarries" sheetId="3" r:id="rId5"/>
    <sheet name="4. Exploration" sheetId="1" r:id="rId6"/>
    <sheet name="5. Roads" sheetId="9" r:id="rId7"/>
    <sheet name="Closure" sheetId="13" r:id="rId8"/>
  </sheets>
  <definedNames>
    <definedName name="_xlnm.Print_Area" localSheetId="0">Summary!$B$1:$J$31</definedName>
    <definedName name="_xlnm.Print_Titles" localSheetId="2">'1. Infrastructure'!$2:$4</definedName>
  </definedNames>
  <calcPr calcId="145621"/>
</workbook>
</file>

<file path=xl/calcChain.xml><?xml version="1.0" encoding="utf-8"?>
<calcChain xmlns="http://schemas.openxmlformats.org/spreadsheetml/2006/main">
  <c r="H19" i="3" l="1"/>
  <c r="H17" i="4"/>
  <c r="H5" i="6" l="1"/>
  <c r="H6" i="6"/>
  <c r="H7" i="6"/>
  <c r="H8" i="6"/>
  <c r="H9" i="6"/>
  <c r="H10" i="6"/>
  <c r="H11" i="6"/>
  <c r="H12" i="6"/>
  <c r="H13" i="6" l="1"/>
  <c r="H40" i="6"/>
  <c r="H12" i="9" l="1"/>
  <c r="H13" i="9" s="1"/>
  <c r="H18" i="6"/>
  <c r="F21" i="16"/>
  <c r="G21" i="16" s="1"/>
  <c r="F20" i="16"/>
  <c r="G20" i="16" s="1"/>
  <c r="F19" i="16"/>
  <c r="G19" i="16" s="1"/>
  <c r="F18" i="16"/>
  <c r="G18" i="16"/>
  <c r="F17" i="16"/>
  <c r="G17" i="16" s="1"/>
  <c r="F16" i="16"/>
  <c r="G16" i="16" s="1"/>
  <c r="F15" i="16"/>
  <c r="G15" i="16" s="1"/>
  <c r="F14" i="16"/>
  <c r="G14" i="16" s="1"/>
  <c r="F13" i="16"/>
  <c r="G13" i="16" s="1"/>
  <c r="F12" i="16"/>
  <c r="G12" i="16"/>
  <c r="F11" i="16"/>
  <c r="G11" i="16" s="1"/>
  <c r="F10" i="16"/>
  <c r="G10" i="16"/>
  <c r="F9" i="16"/>
  <c r="G9" i="16" s="1"/>
  <c r="F8" i="16"/>
  <c r="G8" i="16" s="1"/>
  <c r="F7" i="16"/>
  <c r="G7" i="16"/>
  <c r="H5" i="13"/>
  <c r="H6" i="13"/>
  <c r="H7" i="1"/>
  <c r="E22" i="16"/>
  <c r="D22" i="16"/>
  <c r="F22" i="16" s="1"/>
  <c r="C22" i="16"/>
  <c r="B22" i="16"/>
  <c r="H47" i="6"/>
  <c r="H11" i="4"/>
  <c r="H10" i="4"/>
  <c r="H13" i="3"/>
  <c r="H12" i="3"/>
  <c r="H14" i="1"/>
  <c r="H13" i="1"/>
  <c r="H12" i="1"/>
  <c r="H10" i="1"/>
  <c r="H9" i="1"/>
  <c r="H8" i="1"/>
  <c r="H6" i="1"/>
  <c r="H5" i="1"/>
  <c r="H46" i="6"/>
  <c r="H10" i="13"/>
  <c r="H13" i="13"/>
  <c r="H28" i="6"/>
  <c r="H8" i="13"/>
  <c r="H7" i="13"/>
  <c r="H12" i="13"/>
  <c r="H14" i="6"/>
  <c r="H15" i="6"/>
  <c r="H16" i="6"/>
  <c r="H17" i="6"/>
  <c r="H19" i="6"/>
  <c r="H20" i="6"/>
  <c r="H21" i="6"/>
  <c r="H22" i="6"/>
  <c r="H23" i="6"/>
  <c r="H24" i="6"/>
  <c r="H26" i="6"/>
  <c r="H27" i="6"/>
  <c r="H29" i="6"/>
  <c r="H30" i="6"/>
  <c r="H32" i="6"/>
  <c r="H33" i="6"/>
  <c r="H34" i="6"/>
  <c r="H36" i="6"/>
  <c r="H37" i="6"/>
  <c r="H41" i="6"/>
  <c r="H39" i="6"/>
  <c r="H42" i="6"/>
  <c r="H43" i="6"/>
  <c r="H45" i="6"/>
  <c r="H5" i="4"/>
  <c r="H6" i="4"/>
  <c r="H7" i="4"/>
  <c r="H16" i="4"/>
  <c r="H18" i="4"/>
  <c r="H19" i="4"/>
  <c r="H20" i="4"/>
  <c r="H8" i="4"/>
  <c r="H13" i="4"/>
  <c r="H14" i="4"/>
  <c r="H22" i="4"/>
  <c r="H23" i="4" s="1"/>
  <c r="H5" i="3"/>
  <c r="H6" i="3"/>
  <c r="H7" i="3"/>
  <c r="H20" i="3"/>
  <c r="H8" i="3"/>
  <c r="H18" i="3"/>
  <c r="H21" i="3"/>
  <c r="H22" i="3"/>
  <c r="H9" i="3"/>
  <c r="H10" i="3"/>
  <c r="H15" i="3"/>
  <c r="H16" i="3"/>
  <c r="H24" i="3"/>
  <c r="H25" i="3" s="1"/>
  <c r="H5" i="9"/>
  <c r="H6" i="9"/>
  <c r="H8" i="9"/>
  <c r="H9" i="9"/>
  <c r="H10" i="9"/>
  <c r="H14" i="9"/>
  <c r="H15" i="9"/>
  <c r="H16" i="9"/>
  <c r="H11" i="9" l="1"/>
  <c r="H15" i="1"/>
  <c r="H7" i="9"/>
  <c r="H12" i="4"/>
  <c r="H11" i="3"/>
  <c r="H14" i="3"/>
  <c r="H17" i="3"/>
  <c r="H15" i="4"/>
  <c r="H9" i="4"/>
  <c r="H21" i="4"/>
  <c r="H35" i="6"/>
  <c r="H31" i="6"/>
  <c r="H38" i="6"/>
  <c r="H25" i="6"/>
  <c r="H48" i="6"/>
  <c r="H44" i="6"/>
  <c r="H17" i="9"/>
  <c r="H11" i="1"/>
  <c r="H16" i="1" s="1"/>
  <c r="H22" i="2" s="1"/>
  <c r="H23" i="3"/>
  <c r="G22" i="16"/>
  <c r="H24" i="4" l="1"/>
  <c r="H20" i="2" s="1"/>
  <c r="H18" i="9"/>
  <c r="H23" i="2" s="1"/>
  <c r="H26" i="3"/>
  <c r="H21" i="2" s="1"/>
  <c r="G11" i="13"/>
  <c r="H11" i="13" s="1"/>
  <c r="G9" i="13"/>
  <c r="H9" i="13" s="1"/>
  <c r="H14" i="13" s="1"/>
  <c r="H15" i="13" s="1"/>
  <c r="H24" i="2" s="1"/>
  <c r="H49" i="6"/>
  <c r="H19" i="2" s="1"/>
  <c r="H26" i="2" l="1"/>
  <c r="H28" i="2" s="1"/>
  <c r="H30" i="2" s="1"/>
  <c r="H31" i="2" l="1"/>
  <c r="H32" i="2" s="1"/>
  <c r="H33" i="2" s="1"/>
</calcChain>
</file>

<file path=xl/sharedStrings.xml><?xml version="1.0" encoding="utf-8"?>
<sst xmlns="http://schemas.openxmlformats.org/spreadsheetml/2006/main" count="413" uniqueCount="236">
  <si>
    <t>TOTAL</t>
  </si>
  <si>
    <t>Technique</t>
  </si>
  <si>
    <t>Unit of Measure (UOM)</t>
  </si>
  <si>
    <t>Other</t>
  </si>
  <si>
    <t>ha</t>
  </si>
  <si>
    <t>m</t>
  </si>
  <si>
    <t>Project</t>
  </si>
  <si>
    <t>Calculated Cost</t>
  </si>
  <si>
    <t>TOTAL COST</t>
  </si>
  <si>
    <t>New Authorisation</t>
  </si>
  <si>
    <t>Audit Finding</t>
  </si>
  <si>
    <t>Client Request</t>
  </si>
  <si>
    <t>Sub Total           ($)</t>
  </si>
  <si>
    <t>Estimated Quantity</t>
  </si>
  <si>
    <t>Cost per  UOM         ($)</t>
  </si>
  <si>
    <t>CONTINGENCY @15%</t>
  </si>
  <si>
    <t>hr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</si>
  <si>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</si>
  <si>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vertAlign val="superscript"/>
        <sz val="8"/>
        <rFont val="Arial"/>
        <family val="2"/>
      </rPr>
      <t>3</t>
    </r>
  </si>
  <si>
    <t>final trim, deep rip</t>
  </si>
  <si>
    <t>source cart and spread topsoil or growth medium</t>
  </si>
  <si>
    <t>revegetation by direct seeding</t>
  </si>
  <si>
    <t>structural works for drainage</t>
  </si>
  <si>
    <t>this includes the area requiring reshaping for stabilisation and preparation for revegetation</t>
  </si>
  <si>
    <t>Technique Notes</t>
  </si>
  <si>
    <t>Management Area</t>
  </si>
  <si>
    <t>fertiliser applicataion</t>
  </si>
  <si>
    <t>source cart and spread topsoil if appropriate</t>
  </si>
  <si>
    <t>includes acquiring and spreading a range of native seed by direct broadcast at a rate of 4-10kg/ha.</t>
  </si>
  <si>
    <t>required if it has not been demonstrated that pit material is suitable as a growth medium</t>
  </si>
  <si>
    <t>abandonment bund and pit access closed</t>
  </si>
  <si>
    <t>earthworks for banks and drains to manage surface water .</t>
  </si>
  <si>
    <t>sediment traps/dams</t>
  </si>
  <si>
    <t>condsider distance to cart material</t>
  </si>
  <si>
    <t>Sediment Management</t>
  </si>
  <si>
    <t>DOMAIN 1 TOTAL</t>
  </si>
  <si>
    <t>Stabilisation of Pits</t>
  </si>
  <si>
    <t>Domains</t>
  </si>
  <si>
    <t>Process Plant, Mill, Crusher area</t>
  </si>
  <si>
    <t>disconnect and terminate services</t>
  </si>
  <si>
    <t>demolish and remove small buildings</t>
  </si>
  <si>
    <t>demolish and remove industrial workshops and sheds</t>
  </si>
  <si>
    <t>demolish remove conveyor system</t>
  </si>
  <si>
    <t>remove concrete pads and footings</t>
  </si>
  <si>
    <t>remove mobile plant</t>
  </si>
  <si>
    <t>remove contaminated material</t>
  </si>
  <si>
    <t>Main Workshop and Stores area</t>
  </si>
  <si>
    <t>underground tank removal - large hydrocarbon (&gt;5000L)</t>
  </si>
  <si>
    <t>underground tank removal - small hydrocarbon (up to 5000L)</t>
  </si>
  <si>
    <t>above ground tank removal - hydrocarbon</t>
  </si>
  <si>
    <t>remove hydrocarbon contamination</t>
  </si>
  <si>
    <t>remediation on site of hydrocarbon contamination</t>
  </si>
  <si>
    <t>Administration</t>
  </si>
  <si>
    <t>waste disposal offsite</t>
  </si>
  <si>
    <t>Sewerage/Water treatment plant</t>
  </si>
  <si>
    <t>remove contaminated soil</t>
  </si>
  <si>
    <t>Accommodation Camp</t>
  </si>
  <si>
    <t>source cart and spread topsoil</t>
  </si>
  <si>
    <t>feriliser application</t>
  </si>
  <si>
    <t>backfilling of pits</t>
  </si>
  <si>
    <t>fertiliser application</t>
  </si>
  <si>
    <t>signage</t>
  </si>
  <si>
    <t>scaling, battering, pushing walls</t>
  </si>
  <si>
    <t>to enhance vegetation program around pit and pit floors as required</t>
  </si>
  <si>
    <t>fencing</t>
  </si>
  <si>
    <t xml:space="preserve">1: Site Infrastructure </t>
  </si>
  <si>
    <t>2: Extractive Workings - Sand, Clay &amp; Gravel</t>
  </si>
  <si>
    <t>DOMAIN 2 TOTAL</t>
  </si>
  <si>
    <t>DOMAIN 3 TOTAL</t>
  </si>
  <si>
    <t>DOMAIN 4 TOTAL</t>
  </si>
  <si>
    <t>DOMAIN 5 TOTAL</t>
  </si>
  <si>
    <t>Haul Roads</t>
  </si>
  <si>
    <t>reshape and deep rip</t>
  </si>
  <si>
    <t>Revegetation activities - all roads</t>
  </si>
  <si>
    <t>breaking and removal of bitumen</t>
  </si>
  <si>
    <t>Sub-Total - All Domains</t>
  </si>
  <si>
    <t>Domain 1: Infrastructure</t>
  </si>
  <si>
    <t>Details</t>
  </si>
  <si>
    <t xml:space="preserve"> Security Calculation Summary</t>
  </si>
  <si>
    <t>enter the total area of small buildings and offices in the area, including demountables.  It does not include workshops.</t>
  </si>
  <si>
    <t>enter the total area of workshop facilities in the area.</t>
  </si>
  <si>
    <t>demolish/remove crusher, process plant and mills</t>
  </si>
  <si>
    <r>
      <t>m</t>
    </r>
    <r>
      <rPr>
        <vertAlign val="superscript"/>
        <sz val="8"/>
        <rFont val="Arial"/>
        <family val="2"/>
      </rPr>
      <t>2</t>
    </r>
  </si>
  <si>
    <t>enter volume of spillage and other contamination for removal to pit or WRD.</t>
  </si>
  <si>
    <t>remove powerlines</t>
  </si>
  <si>
    <t>include dismantling and removal of lines and poles from the site</t>
  </si>
  <si>
    <t>enter the total area of workshop facilities in the area.  Are there any remote or field based workshops to include</t>
  </si>
  <si>
    <t>enter the total area of workshops and buildings. Include any areas of carpark and washdown pads, bulk fuel bunding and refuelling areas.</t>
  </si>
  <si>
    <t>@</t>
  </si>
  <si>
    <r>
      <t xml:space="preserve">enter the volume of material requiring onsite remediation. If the volume is not known assume a volume of </t>
    </r>
    <r>
      <rPr>
        <sz val="8"/>
        <color indexed="10"/>
        <rFont val="Arial"/>
        <family val="2"/>
      </rPr>
      <t xml:space="preserve">3000m3 </t>
    </r>
    <r>
      <rPr>
        <sz val="8"/>
        <rFont val="Arial"/>
        <family val="2"/>
      </rPr>
      <t>per fuel storage facility.</t>
    </r>
  </si>
  <si>
    <t>item</t>
  </si>
  <si>
    <t>enter the total area of small buildings and tanks.</t>
  </si>
  <si>
    <t>assume minimum of 10cm depth</t>
  </si>
  <si>
    <t>includes a single application of fertiliser during the initial seeding program</t>
  </si>
  <si>
    <t>this rate includes acquiring a mix of native tree and shrub species appropriate for the area, mixing and treating the seed and applying by hand at a rate of 4-10kg/ha</t>
  </si>
  <si>
    <t>km</t>
  </si>
  <si>
    <t xml:space="preserve">enter number of tanks </t>
  </si>
  <si>
    <t>enter number of warning signs as approriate</t>
  </si>
  <si>
    <t>enter volume of dam required for sediment traps</t>
  </si>
  <si>
    <t>volume requiring reshaping</t>
  </si>
  <si>
    <t>enter number of warning signs as appropriate</t>
  </si>
  <si>
    <t xml:space="preserve">includes min of 10cm of topsoil to assist revegetation program.
</t>
  </si>
  <si>
    <t>required where final pit includes steep faces (&gt;18o). Includes bund (2m high , 5m base) around pit and closure of ramp</t>
  </si>
  <si>
    <t>construct a standard stock fence around the site</t>
  </si>
  <si>
    <t>windrows are pulled back and edges battered, area is deep ripped (road 12mwide)</t>
  </si>
  <si>
    <t>removal of underground tank and all pipework, bunds and any contamination</t>
  </si>
  <si>
    <t xml:space="preserve">remove concrete pads, footings </t>
  </si>
  <si>
    <t>enter total area of carparks. Includes removal offsite to appropriate facility</t>
  </si>
  <si>
    <t>remove bitumen from sealed carparks etc</t>
  </si>
  <si>
    <r>
      <t>enter the total area of workshops and buildings.
(</t>
    </r>
    <r>
      <rPr>
        <sz val="8"/>
        <color indexed="10"/>
        <rFont val="Arial"/>
        <family val="2"/>
      </rPr>
      <t>concrete &lt;300mm @ $10/m2, concrete &gt;300mm @ $30/m2)</t>
    </r>
  </si>
  <si>
    <t>includes a single application of fertiliser during the initial seeding program - see assumptions</t>
  </si>
  <si>
    <t>removal to pit void for appropriate rehabilitation</t>
  </si>
  <si>
    <t>MMP Renewal/amendment</t>
  </si>
  <si>
    <t>Earthwork maintenance</t>
  </si>
  <si>
    <t>DISTURBANCE AREA INVENTORY</t>
  </si>
  <si>
    <t>Closure management</t>
  </si>
  <si>
    <t>Revegetation maintenance, monitoring &amp; assessment</t>
  </si>
  <si>
    <t>Project management</t>
  </si>
  <si>
    <t>Post Closure</t>
  </si>
  <si>
    <t>Area of infrastructure</t>
  </si>
  <si>
    <t>Contractor accommodation, messing and travel costs</t>
  </si>
  <si>
    <r>
      <t>m</t>
    </r>
    <r>
      <rPr>
        <vertAlign val="superscript"/>
        <sz val="8"/>
        <rFont val="Arial"/>
        <family val="2"/>
      </rPr>
      <t>3</t>
    </r>
  </si>
  <si>
    <t>man day</t>
  </si>
  <si>
    <t>other</t>
  </si>
  <si>
    <t xml:space="preserve">windrows are pulled back and edges battered, area is deep ripped </t>
  </si>
  <si>
    <r>
      <t xml:space="preserve">pushing to construct water management structures such as  contour banks and diversion drains as required. </t>
    </r>
    <r>
      <rPr>
        <sz val="8"/>
        <color indexed="10"/>
        <rFont val="Arial"/>
        <family val="2"/>
      </rPr>
      <t>Diversion drains assumed to be every 100m and are ~10mx40m each.</t>
    </r>
  </si>
  <si>
    <t>remove pipelines</t>
  </si>
  <si>
    <t>remove polypipe &gt;300mm  diameter.  Assumes removal by 3 persons via truck to nearest location.</t>
  </si>
  <si>
    <t>enter the total surface area of process plant and mills etc. If multi-story the area should be the sum of the surface area of all floors.</t>
  </si>
  <si>
    <t>Domain 5: Access and Haul Roads</t>
  </si>
  <si>
    <t>Domain 4: Exploration</t>
  </si>
  <si>
    <t>3:  Quarries</t>
  </si>
  <si>
    <t>4: Exploration</t>
  </si>
  <si>
    <t>5: Access and Haul Roads</t>
  </si>
  <si>
    <t xml:space="preserve">Stockpile Area #1 </t>
  </si>
  <si>
    <t>Stockpile Area #2</t>
  </si>
  <si>
    <t>Stockpile Area #3</t>
  </si>
  <si>
    <t>Infill costeans</t>
  </si>
  <si>
    <t>If borrow pits or bulk sampling pits are excavated and not backfilled and require battering of walls.
This includes the area requiring reshaping for stabilisation and preparation for revegetation</t>
  </si>
  <si>
    <t xml:space="preserve">ha </t>
  </si>
  <si>
    <t>include a single application of fertiliser during the initial seeding program</t>
  </si>
  <si>
    <r>
      <t xml:space="preserve">enter the volume to be removed </t>
    </r>
    <r>
      <rPr>
        <sz val="8"/>
        <rFont val="Arial"/>
        <family val="2"/>
      </rPr>
      <t>to for appropriate rehabilitation</t>
    </r>
    <r>
      <rPr>
        <sz val="8"/>
        <rFont val="Arial"/>
        <family val="2"/>
      </rPr>
      <t>.  If the volume is not known assume a volume of</t>
    </r>
    <r>
      <rPr>
        <sz val="8"/>
        <color indexed="10"/>
        <rFont val="Arial"/>
        <family val="2"/>
      </rPr>
      <t xml:space="preserve"> 3000m3 </t>
    </r>
    <r>
      <rPr>
        <sz val="8"/>
        <rFont val="Arial"/>
        <family val="2"/>
      </rPr>
      <t>per fuel storage facility.</t>
    </r>
  </si>
  <si>
    <t>Closure Management</t>
  </si>
  <si>
    <t>CLOSURE TOTAL</t>
  </si>
  <si>
    <t>m3/bcm</t>
  </si>
  <si>
    <t>carting of stockpiles off site. Consider carting distance.</t>
  </si>
  <si>
    <t>m2</t>
  </si>
  <si>
    <t>batter and stabilise stockpiles</t>
  </si>
  <si>
    <t>Stockpiles/dumps</t>
  </si>
  <si>
    <t>Revegetation all areas</t>
  </si>
  <si>
    <t>Extractive Pits</t>
  </si>
  <si>
    <t>Test pits/costeans</t>
  </si>
  <si>
    <t xml:space="preserve">Infill bulk sample pits </t>
  </si>
  <si>
    <t xml:space="preserve">Exploration related tracks </t>
  </si>
  <si>
    <t>Pest, weed  management, monitoring &amp; assessment</t>
  </si>
  <si>
    <r>
      <t xml:space="preserve">Assume a 20% failure rate for all disturbed areas for a period of 1 years.  (if not stipulated otherwise)
</t>
    </r>
    <r>
      <rPr>
        <sz val="8"/>
        <color indexed="10"/>
        <rFont val="Arial"/>
        <family val="2"/>
      </rPr>
      <t>Entry automated form 'Key Information' tab.</t>
    </r>
  </si>
  <si>
    <t>assumes removal  of domestic waste offsite to a waste disposal facility.</t>
  </si>
  <si>
    <t>removal of laydown area material</t>
  </si>
  <si>
    <t>this includes the area requiring reshaping for stabilisation and preparation for revegetation. Depends on pit depth.</t>
  </si>
  <si>
    <t>enter volume of material to be backfilled into pit if applicable</t>
  </si>
  <si>
    <t>Area Proposed for Operational Activity  (ha)</t>
  </si>
  <si>
    <t>Inividual Disturbance Areas</t>
  </si>
  <si>
    <t>Haul roads</t>
  </si>
  <si>
    <t>Access roads</t>
  </si>
  <si>
    <t>Water ponds/dams</t>
  </si>
  <si>
    <t>Camp area</t>
  </si>
  <si>
    <t>Area of Exploration costeans/pits etc</t>
  </si>
  <si>
    <t>Stockpile Area #4</t>
  </si>
  <si>
    <t>Whole of Project Summary</t>
  </si>
  <si>
    <r>
      <t xml:space="preserve">removal 
</t>
    </r>
    <r>
      <rPr>
        <sz val="8"/>
        <color indexed="10"/>
        <rFont val="Arial"/>
        <family val="2"/>
      </rPr>
      <t>OR</t>
    </r>
  </si>
  <si>
    <t>scaling, battering for stabilisation</t>
  </si>
  <si>
    <r>
      <t xml:space="preserve">drill and blast faces to make safe </t>
    </r>
    <r>
      <rPr>
        <sz val="8"/>
        <color indexed="10"/>
        <rFont val="Arial"/>
        <family val="2"/>
      </rPr>
      <t>OR</t>
    </r>
  </si>
  <si>
    <t>volume is worked out be multiplying length of bench by width and height to reduce angle to make it safe.</t>
  </si>
  <si>
    <t>rocks or coarse material lined sediment trap</t>
  </si>
  <si>
    <t>contouring for erosion control</t>
  </si>
  <si>
    <t xml:space="preserve">ripping/scarifying minor tracks </t>
  </si>
  <si>
    <t xml:space="preserve">enter quantity of material required to backfill costean and trenches.  This assumes material does not have to be carted. </t>
  </si>
  <si>
    <t>Mobilisation/demobilisation</t>
  </si>
  <si>
    <t>Fire break maintenance</t>
  </si>
  <si>
    <t xml:space="preserve">Closure Management </t>
  </si>
  <si>
    <r>
      <t xml:space="preserve">Assuming that rehabilitation has not been carried out
Enter number of man days required to undertake rehabilitation of site 
</t>
    </r>
    <r>
      <rPr>
        <sz val="8"/>
        <color indexed="10"/>
        <rFont val="Arial"/>
        <family val="2"/>
      </rPr>
      <t>*quantity =   number of days X number of people (eg 2 persons for 5 days = 10 man days)</t>
    </r>
  </si>
  <si>
    <t>month</t>
  </si>
  <si>
    <r>
      <t xml:space="preserve">Grading of firebreaks during and after closure for  a period of 1-5 years depending on site size
</t>
    </r>
    <r>
      <rPr>
        <sz val="8"/>
        <color indexed="10"/>
        <rFont val="Arial"/>
        <family val="2"/>
      </rPr>
      <t>*quantity = number km x number years</t>
    </r>
  </si>
  <si>
    <r>
      <t>Determined based on distance to the site and machinery used</t>
    </r>
    <r>
      <rPr>
        <sz val="8"/>
        <rFont val="Arial"/>
        <family val="2"/>
      </rPr>
      <t xml:space="preserve"> ($/km) 
  Assume mob/demob from largest centre unless otherwise stipulated &amp; supported by the operator. Calculation assumes  1 piece of machinery required per site.</t>
    </r>
    <r>
      <rPr>
        <sz val="8"/>
        <color indexed="10"/>
        <rFont val="Arial"/>
        <family val="2"/>
      </rPr>
      <t xml:space="preserve"> </t>
    </r>
  </si>
  <si>
    <r>
      <t>Assume 20% failure rate for the total areas of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contructed landforms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(eg stockpiles remaining etc) for a period of 1 year (if not stipulated otherwise)
Estimated quantity is then 20% of the total of constructed landforms 
</t>
    </r>
  </si>
  <si>
    <t>This includes project management of maintenance and monitoring works required after rehabilitation works are completed. This includes tender preparation and contractor management.</t>
  </si>
  <si>
    <t xml:space="preserve">This includes project management assuming 1 person required to supervise the rehabilitaion works.  It includes tender preparation and contractor management. 
Consider part of month only for small sites.
</t>
  </si>
  <si>
    <t>.</t>
  </si>
  <si>
    <r>
      <t xml:space="preserve">Include total rehabilitated area , assumed for minimum of 3 years post closure
</t>
    </r>
    <r>
      <rPr>
        <sz val="8"/>
        <color indexed="10"/>
        <rFont val="Arial"/>
        <family val="2"/>
      </rPr>
      <t>Entry automated form 'Key Information' tab</t>
    </r>
    <r>
      <rPr>
        <sz val="8"/>
        <rFont val="Arial"/>
        <family val="2"/>
      </rPr>
      <t>.</t>
    </r>
  </si>
  <si>
    <t>Area Rehabilitated
in previous year                          (ha)</t>
  </si>
  <si>
    <t>Area  Open
in previous year 
(ha)</t>
  </si>
  <si>
    <t>Area Requiring Rehabilitation 
from previous year                      (ha)</t>
  </si>
  <si>
    <t>Total Area Requiring Monitoring after closure
(C+F)</t>
  </si>
  <si>
    <t>Decommissioning and Closure (Quarries)</t>
  </si>
  <si>
    <t>Domain 3: Quarries (EML)</t>
  </si>
  <si>
    <t>Domain 2: Extractive Workings - Sand, Clay &amp; Gravel (EMP, MA)</t>
  </si>
  <si>
    <t>Total Area requiring Rehabilitation 
(D+E)</t>
  </si>
  <si>
    <t>**Does not include area of hard rock quarry pits.</t>
  </si>
  <si>
    <t>**Extractive Area #2</t>
  </si>
  <si>
    <t>**Extractive Area #3</t>
  </si>
  <si>
    <t xml:space="preserve">**Extractive Area #4 </t>
  </si>
  <si>
    <t>**Extractive Area #1</t>
  </si>
  <si>
    <t>*open voids are not included in post closure considerations</t>
  </si>
  <si>
    <t>*Pits/Quarry</t>
  </si>
  <si>
    <t>Access Roads and Major Tracks</t>
  </si>
  <si>
    <t>includes area of bitumen in roads which needs to be removed and disposed of appropriately</t>
  </si>
  <si>
    <t>Minor Access Tracks</t>
  </si>
  <si>
    <t>consider distance to remove all mobile plant to the nearest centre or to Darwin. (see assumptions &amp; considerations tab)</t>
  </si>
  <si>
    <t>consider amount of material requiring removal to a waste disposal facility.  Consider number of loads and distance to waste facility.  Based on hourly hire of appropriate truck.</t>
  </si>
  <si>
    <r>
      <t xml:space="preserve">enter all areas disturbed by infrasturcture from above, </t>
    </r>
    <r>
      <rPr>
        <sz val="8"/>
        <color indexed="10"/>
        <rFont val="Arial"/>
        <family val="2"/>
      </rPr>
      <t>include laydown areas</t>
    </r>
    <r>
      <rPr>
        <sz val="8"/>
        <rFont val="Arial"/>
        <family val="2"/>
      </rPr>
      <t xml:space="preserve">
assume highly disturbed and compacted areas - see assumptions.
</t>
    </r>
  </si>
  <si>
    <t>deep rip</t>
  </si>
  <si>
    <r>
      <t xml:space="preserve">Determined based on distance to the mine and machinery used ($/km) 
  Assume mob/demob from largest centre unless otherwise stipulated &amp; supported by the operator. Calculation assumes  </t>
    </r>
    <r>
      <rPr>
        <sz val="8"/>
        <color indexed="10"/>
        <rFont val="Arial"/>
        <family val="2"/>
      </rPr>
      <t>2</t>
    </r>
    <r>
      <rPr>
        <sz val="8"/>
        <rFont val="Arial"/>
        <family val="2"/>
      </rPr>
      <t xml:space="preserve"> pieces of machinery required per site. </t>
    </r>
    <r>
      <rPr>
        <sz val="8"/>
        <color indexed="10"/>
        <rFont val="Arial"/>
        <family val="2"/>
      </rPr>
      <t>Adjust formula if necessary.</t>
    </r>
  </si>
  <si>
    <t>ripping  tracks</t>
  </si>
  <si>
    <t>Contact Name</t>
  </si>
  <si>
    <t>Date</t>
  </si>
  <si>
    <t>Authorisation #</t>
  </si>
  <si>
    <t xml:space="preserve">MMP </t>
  </si>
  <si>
    <t>Company Name</t>
  </si>
  <si>
    <t xml:space="preserve"> Security Calculation 
Extractive Operations</t>
  </si>
  <si>
    <t>X</t>
  </si>
  <si>
    <t>AF7-015</t>
  </si>
  <si>
    <t>10% Discount</t>
  </si>
  <si>
    <t>Amended amount</t>
  </si>
  <si>
    <t>1% levy</t>
  </si>
  <si>
    <t>NOTE: Operators may use the department's Cost per Unit Of Measure as a guide or insert their own cost and UOM - adjust form as necessary.  Justification of changes to UOM and cost should be provided if the department's units area not used</t>
  </si>
  <si>
    <t>Bulk Push rate 50m - 75m. To be used for all growth medium already on site</t>
  </si>
  <si>
    <t>spread topsoil or growth medium</t>
  </si>
  <si>
    <t>this item includes disconnecting all services such as power, water and sewer.  This is a 'one off' cost for the area.  Quote must be supplied.</t>
  </si>
  <si>
    <t>to enhance vegetation program as required, dependent on material to be ripped eg sand, gravel, clay.</t>
  </si>
  <si>
    <t>enter size of relevant area. Apply when disturbance is intense (e.g. resource definition drilling, if most of area cleared for drill pads).</t>
  </si>
  <si>
    <t>enter size of relevant area.</t>
  </si>
  <si>
    <r>
      <t xml:space="preserve">enter length.
Cost assumes </t>
    </r>
    <r>
      <rPr>
        <u/>
        <sz val="8"/>
        <rFont val="Arial"/>
        <family val="2"/>
      </rPr>
      <t xml:space="preserve">no </t>
    </r>
    <r>
      <rPr>
        <sz val="8"/>
        <rFont val="Arial"/>
        <family val="2"/>
      </rPr>
      <t xml:space="preserve">windrows and </t>
    </r>
    <r>
      <rPr>
        <u/>
        <sz val="8"/>
        <rFont val="Arial"/>
        <family val="2"/>
      </rPr>
      <t xml:space="preserve">no </t>
    </r>
    <r>
      <rPr>
        <sz val="8"/>
        <rFont val="Arial"/>
        <family val="2"/>
      </rPr>
      <t>erosion control measures are required in flat terrain.</t>
    </r>
  </si>
  <si>
    <t>enter quantity of material excavated from pit.</t>
  </si>
  <si>
    <t>enter size of area where minor pushing required to construct water management structures, such as  contour banks and diversion drains in steep terrain.</t>
  </si>
  <si>
    <r>
      <t xml:space="preserve">enter length.
Cost assumes </t>
    </r>
    <r>
      <rPr>
        <u/>
        <sz val="8"/>
        <rFont val="Arial"/>
        <family val="2"/>
      </rPr>
      <t>windrows</t>
    </r>
    <r>
      <rPr>
        <sz val="8"/>
        <rFont val="Arial"/>
        <family val="2"/>
      </rPr>
      <t xml:space="preserve"> are present but no erosion control measures are required in flat terrain.</t>
    </r>
  </si>
  <si>
    <t>last review: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</si>
</sst>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u/>
      <sz val="8"/>
      <name val="Arial"/>
      <family val="2"/>
    </font>
    <font>
      <b/>
      <sz val="12"/>
      <color indexed="14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2" borderId="15" xfId="0" applyFill="1" applyBorder="1" applyAlignment="1">
      <alignment vertical="center"/>
    </xf>
    <xf numFmtId="164" fontId="1" fillId="3" borderId="16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2" fontId="1" fillId="0" borderId="9" xfId="0" applyNumberFormat="1" applyFont="1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0" fillId="0" borderId="0" xfId="0" quotePrefix="1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0" quotePrefix="1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0" fontId="0" fillId="4" borderId="22" xfId="0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2" fontId="10" fillId="4" borderId="23" xfId="0" applyNumberFormat="1" applyFont="1" applyFill="1" applyBorder="1" applyAlignment="1">
      <alignment vertical="center"/>
    </xf>
    <xf numFmtId="2" fontId="0" fillId="4" borderId="24" xfId="0" applyNumberFormat="1" applyFill="1" applyBorder="1" applyAlignment="1">
      <alignment vertical="center"/>
    </xf>
    <xf numFmtId="2" fontId="1" fillId="0" borderId="19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 wrapText="1"/>
    </xf>
    <xf numFmtId="2" fontId="1" fillId="0" borderId="25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vertical="center" wrapText="1"/>
    </xf>
    <xf numFmtId="2" fontId="1" fillId="0" borderId="27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2" fontId="1" fillId="0" borderId="12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2" fontId="1" fillId="4" borderId="3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2" fontId="14" fillId="4" borderId="31" xfId="0" applyNumberFormat="1" applyFont="1" applyFill="1" applyBorder="1" applyAlignment="1">
      <alignment vertical="center" wrapText="1"/>
    </xf>
    <xf numFmtId="2" fontId="1" fillId="4" borderId="5" xfId="0" applyNumberFormat="1" applyFont="1" applyFill="1" applyBorder="1" applyAlignment="1">
      <alignment vertical="center"/>
    </xf>
    <xf numFmtId="0" fontId="12" fillId="4" borderId="30" xfId="0" applyFont="1" applyFill="1" applyBorder="1" applyAlignment="1">
      <alignment vertical="center" wrapText="1"/>
    </xf>
    <xf numFmtId="0" fontId="1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2" fillId="0" borderId="20" xfId="0" applyFont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0" fillId="4" borderId="32" xfId="0" applyFont="1" applyFill="1" applyBorder="1" applyAlignment="1">
      <alignment vertical="center"/>
    </xf>
    <xf numFmtId="4" fontId="10" fillId="4" borderId="32" xfId="0" applyNumberFormat="1" applyFont="1" applyFill="1" applyBorder="1" applyAlignment="1">
      <alignment vertical="center"/>
    </xf>
    <xf numFmtId="2" fontId="10" fillId="4" borderId="32" xfId="0" applyNumberFormat="1" applyFont="1" applyFill="1" applyBorder="1" applyAlignment="1">
      <alignment vertical="center"/>
    </xf>
    <xf numFmtId="2" fontId="0" fillId="4" borderId="33" xfId="0" applyNumberFormat="1" applyFill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/>
    </xf>
    <xf numFmtId="0" fontId="8" fillId="0" borderId="0" xfId="0" applyFont="1"/>
    <xf numFmtId="0" fontId="12" fillId="0" borderId="0" xfId="0" applyFont="1" applyBorder="1" applyAlignment="1">
      <alignment vertical="center"/>
    </xf>
    <xf numFmtId="0" fontId="8" fillId="4" borderId="35" xfId="0" applyFont="1" applyFill="1" applyBorder="1" applyAlignment="1">
      <alignment vertical="center" wrapText="1"/>
    </xf>
    <xf numFmtId="0" fontId="8" fillId="4" borderId="36" xfId="0" applyFont="1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10" fillId="4" borderId="31" xfId="0" applyFont="1" applyFill="1" applyBorder="1" applyAlignment="1">
      <alignment vertical="center"/>
    </xf>
    <xf numFmtId="4" fontId="10" fillId="4" borderId="31" xfId="0" applyNumberFormat="1" applyFont="1" applyFill="1" applyBorder="1" applyAlignment="1">
      <alignment vertical="center"/>
    </xf>
    <xf numFmtId="2" fontId="10" fillId="4" borderId="31" xfId="0" applyNumberFormat="1" applyFont="1" applyFill="1" applyBorder="1" applyAlignment="1">
      <alignment vertical="center"/>
    </xf>
    <xf numFmtId="2" fontId="0" fillId="4" borderId="30" xfId="0" applyNumberForma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0" fillId="4" borderId="16" xfId="0" applyFill="1" applyBorder="1" applyAlignment="1">
      <alignment vertical="center"/>
    </xf>
    <xf numFmtId="0" fontId="1" fillId="0" borderId="3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38" xfId="0" applyFont="1" applyFill="1" applyBorder="1" applyAlignment="1">
      <alignment horizontal="center" vertical="center" wrapText="1"/>
    </xf>
    <xf numFmtId="2" fontId="1" fillId="2" borderId="38" xfId="0" applyNumberFormat="1" applyFon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2" fontId="1" fillId="4" borderId="4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4" borderId="42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2" fontId="1" fillId="0" borderId="19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2" fontId="1" fillId="0" borderId="9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vertical="center"/>
    </xf>
    <xf numFmtId="2" fontId="1" fillId="0" borderId="18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2" fontId="1" fillId="4" borderId="16" xfId="0" applyNumberFormat="1" applyFont="1" applyFill="1" applyBorder="1" applyAlignment="1">
      <alignment vertical="center"/>
    </xf>
    <xf numFmtId="2" fontId="1" fillId="4" borderId="17" xfId="0" applyNumberFormat="1" applyFont="1" applyFill="1" applyBorder="1" applyAlignment="1">
      <alignment vertical="center"/>
    </xf>
    <xf numFmtId="9" fontId="1" fillId="0" borderId="1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0" borderId="9" xfId="0" applyBorder="1"/>
    <xf numFmtId="0" fontId="1" fillId="0" borderId="37" xfId="0" applyFont="1" applyBorder="1" applyAlignment="1">
      <alignment vertical="top" wrapText="1"/>
    </xf>
    <xf numFmtId="9" fontId="1" fillId="0" borderId="7" xfId="0" applyNumberFormat="1" applyFont="1" applyBorder="1" applyAlignment="1">
      <alignment horizontal="center" vertical="center"/>
    </xf>
    <xf numFmtId="0" fontId="9" fillId="0" borderId="9" xfId="0" applyFont="1" applyBorder="1"/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/>
    </xf>
    <xf numFmtId="4" fontId="1" fillId="0" borderId="10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1" fillId="4" borderId="40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2" fontId="12" fillId="0" borderId="9" xfId="0" applyNumberFormat="1" applyFont="1" applyBorder="1" applyAlignment="1">
      <alignment vertical="center"/>
    </xf>
    <xf numFmtId="2" fontId="0" fillId="0" borderId="0" xfId="0" applyNumberFormat="1"/>
    <xf numFmtId="2" fontId="1" fillId="0" borderId="0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 wrapText="1"/>
    </xf>
    <xf numFmtId="2" fontId="1" fillId="4" borderId="31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0" fillId="0" borderId="18" xfId="0" applyNumberForma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4" fillId="0" borderId="1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vertical="center"/>
    </xf>
    <xf numFmtId="2" fontId="12" fillId="0" borderId="27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/>
    </xf>
    <xf numFmtId="2" fontId="12" fillId="0" borderId="19" xfId="0" applyNumberFormat="1" applyFont="1" applyBorder="1" applyAlignment="1">
      <alignment vertical="center" wrapText="1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vertical="center"/>
    </xf>
    <xf numFmtId="2" fontId="12" fillId="4" borderId="6" xfId="0" applyNumberFormat="1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2" fontId="12" fillId="0" borderId="12" xfId="0" applyNumberFormat="1" applyFont="1" applyBorder="1" applyAlignment="1">
      <alignment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2" fontId="12" fillId="0" borderId="18" xfId="0" applyNumberFormat="1" applyFont="1" applyBorder="1" applyAlignment="1">
      <alignment vertical="center" wrapText="1"/>
    </xf>
    <xf numFmtId="2" fontId="12" fillId="0" borderId="18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vertical="center" wrapText="1"/>
    </xf>
    <xf numFmtId="0" fontId="12" fillId="0" borderId="13" xfId="0" applyFont="1" applyBorder="1" applyAlignment="1">
      <alignment vertical="top" wrapText="1"/>
    </xf>
    <xf numFmtId="0" fontId="1" fillId="0" borderId="43" xfId="0" applyFont="1" applyBorder="1" applyAlignment="1">
      <alignment vertical="center" wrapText="1"/>
    </xf>
    <xf numFmtId="0" fontId="12" fillId="0" borderId="14" xfId="0" applyFont="1" applyBorder="1" applyAlignment="1">
      <alignment vertical="top" wrapText="1"/>
    </xf>
    <xf numFmtId="0" fontId="0" fillId="0" borderId="44" xfId="0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1" fillId="7" borderId="5" xfId="0" applyNumberFormat="1" applyFont="1" applyFill="1" applyBorder="1" applyAlignment="1">
      <alignment vertical="center"/>
    </xf>
    <xf numFmtId="0" fontId="12" fillId="7" borderId="5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8" fillId="0" borderId="9" xfId="0" applyFont="1" applyBorder="1"/>
    <xf numFmtId="0" fontId="17" fillId="0" borderId="9" xfId="0" applyFont="1" applyBorder="1" applyAlignment="1">
      <alignment horizontal="center"/>
    </xf>
    <xf numFmtId="0" fontId="12" fillId="0" borderId="8" xfId="0" applyFont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4" fontId="12" fillId="0" borderId="22" xfId="0" applyNumberFormat="1" applyFont="1" applyBorder="1" applyAlignment="1">
      <alignment vertical="center"/>
    </xf>
    <xf numFmtId="49" fontId="8" fillId="0" borderId="45" xfId="0" applyNumberFormat="1" applyFont="1" applyBorder="1" applyAlignment="1">
      <alignment horizontal="left" vertical="center"/>
    </xf>
    <xf numFmtId="0" fontId="1" fillId="7" borderId="16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Fill="1" applyBorder="1"/>
    <xf numFmtId="0" fontId="22" fillId="0" borderId="9" xfId="0" applyFont="1" applyBorder="1" applyAlignment="1">
      <alignment horizontal="center" vertical="center"/>
    </xf>
    <xf numFmtId="2" fontId="22" fillId="0" borderId="9" xfId="0" applyNumberFormat="1" applyFont="1" applyBorder="1" applyAlignment="1">
      <alignment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9" fillId="10" borderId="22" xfId="0" applyFont="1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2" fontId="1" fillId="4" borderId="16" xfId="0" applyNumberFormat="1" applyFont="1" applyFill="1" applyBorder="1" applyAlignment="1">
      <alignment vertical="center" wrapText="1"/>
    </xf>
    <xf numFmtId="0" fontId="0" fillId="11" borderId="0" xfId="0" applyFill="1"/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0" fillId="0" borderId="0" xfId="0" applyFill="1"/>
    <xf numFmtId="0" fontId="1" fillId="0" borderId="12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center" wrapText="1"/>
    </xf>
    <xf numFmtId="2" fontId="1" fillId="11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vertical="center"/>
    </xf>
    <xf numFmtId="2" fontId="12" fillId="0" borderId="19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2" fontId="12" fillId="0" borderId="9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2" fontId="1" fillId="0" borderId="19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0" fillId="0" borderId="14" xfId="0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2" fontId="12" fillId="0" borderId="19" xfId="0" applyNumberFormat="1" applyFont="1" applyFill="1" applyBorder="1" applyAlignment="1">
      <alignment vertical="center" wrapText="1"/>
    </xf>
    <xf numFmtId="2" fontId="12" fillId="0" borderId="19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vertical="center"/>
    </xf>
    <xf numFmtId="2" fontId="12" fillId="0" borderId="12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top" wrapText="1"/>
    </xf>
    <xf numFmtId="2" fontId="1" fillId="0" borderId="34" xfId="0" applyNumberFormat="1" applyFont="1" applyFill="1" applyBorder="1" applyAlignment="1">
      <alignment vertical="center"/>
    </xf>
    <xf numFmtId="2" fontId="12" fillId="0" borderId="26" xfId="0" applyNumberFormat="1" applyFont="1" applyFill="1" applyBorder="1" applyAlignment="1">
      <alignment vertical="center"/>
    </xf>
    <xf numFmtId="2" fontId="12" fillId="0" borderId="26" xfId="0" applyNumberFormat="1" applyFont="1" applyFill="1" applyBorder="1" applyAlignment="1">
      <alignment horizontal="center" vertical="center"/>
    </xf>
    <xf numFmtId="0" fontId="1" fillId="11" borderId="0" xfId="0" applyFont="1" applyFill="1" applyAlignment="1">
      <alignment vertical="center"/>
    </xf>
    <xf numFmtId="0" fontId="1" fillId="11" borderId="3" xfId="0" applyFont="1" applyFill="1" applyBorder="1" applyAlignment="1">
      <alignment horizontal="left" vertical="top" wrapText="1"/>
    </xf>
    <xf numFmtId="9" fontId="1" fillId="11" borderId="12" xfId="0" applyNumberFormat="1" applyFont="1" applyFill="1" applyBorder="1" applyAlignment="1">
      <alignment horizontal="center" vertical="center"/>
    </xf>
    <xf numFmtId="2" fontId="14" fillId="11" borderId="12" xfId="0" applyNumberFormat="1" applyFont="1" applyFill="1" applyBorder="1" applyAlignment="1">
      <alignment horizontal="center" vertical="center"/>
    </xf>
    <xf numFmtId="4" fontId="1" fillId="11" borderId="10" xfId="0" applyNumberFormat="1" applyFont="1" applyFill="1" applyBorder="1" applyAlignment="1">
      <alignment vertical="center"/>
    </xf>
    <xf numFmtId="0" fontId="12" fillId="11" borderId="1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center" wrapText="1"/>
    </xf>
    <xf numFmtId="165" fontId="9" fillId="9" borderId="22" xfId="0" applyNumberFormat="1" applyFont="1" applyFill="1" applyBorder="1" applyAlignment="1">
      <alignment horizontal="center" vertical="center"/>
    </xf>
    <xf numFmtId="165" fontId="9" fillId="9" borderId="24" xfId="0" applyNumberFormat="1" applyFont="1" applyFill="1" applyBorder="1" applyAlignment="1">
      <alignment horizontal="center" vertical="center"/>
    </xf>
    <xf numFmtId="165" fontId="9" fillId="10" borderId="22" xfId="0" applyNumberFormat="1" applyFont="1" applyFill="1" applyBorder="1" applyAlignment="1">
      <alignment horizontal="center" vertical="center"/>
    </xf>
    <xf numFmtId="165" fontId="9" fillId="10" borderId="24" xfId="0" applyNumberFormat="1" applyFont="1" applyFill="1" applyBorder="1" applyAlignment="1">
      <alignment horizontal="center" vertical="center"/>
    </xf>
    <xf numFmtId="165" fontId="9" fillId="9" borderId="36" xfId="0" applyNumberFormat="1" applyFont="1" applyFill="1" applyBorder="1" applyAlignment="1">
      <alignment horizontal="center" vertical="center"/>
    </xf>
    <xf numFmtId="165" fontId="9" fillId="9" borderId="33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/>
    </xf>
    <xf numFmtId="0" fontId="3" fillId="0" borderId="0" xfId="1" applyFill="1" applyAlignment="1" applyProtection="1">
      <alignment horizontal="left"/>
    </xf>
    <xf numFmtId="0" fontId="3" fillId="0" borderId="47" xfId="1" applyFill="1" applyBorder="1" applyAlignment="1" applyProtection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5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0" borderId="49" xfId="0" applyFont="1" applyBorder="1" applyAlignment="1">
      <alignment horizontal="left" vertical="center"/>
    </xf>
    <xf numFmtId="0" fontId="0" fillId="0" borderId="45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3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7" fillId="8" borderId="46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5" borderId="52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5" borderId="5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9" fillId="0" borderId="52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9" fillId="0" borderId="53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6" borderId="51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1" fillId="3" borderId="35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2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12" fillId="0" borderId="40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" fillId="4" borderId="35" xfId="0" applyFont="1" applyFill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4" borderId="31" xfId="0" applyFont="1" applyFill="1" applyBorder="1" applyAlignment="1">
      <alignment vertical="center" wrapText="1"/>
    </xf>
    <xf numFmtId="0" fontId="8" fillId="0" borderId="59" xfId="0" applyFont="1" applyBorder="1" applyAlignment="1">
      <alignment vertical="top" wrapText="1"/>
    </xf>
    <xf numFmtId="0" fontId="1" fillId="0" borderId="2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4" xfId="0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" fillId="4" borderId="4" xfId="0" applyFont="1" applyFill="1" applyBorder="1" applyAlignment="1">
      <alignment vertical="top" wrapText="1"/>
    </xf>
    <xf numFmtId="0" fontId="1" fillId="4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2" borderId="3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vertical="top" wrapText="1"/>
    </xf>
    <xf numFmtId="0" fontId="0" fillId="0" borderId="9" xfId="0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0" fillId="4" borderId="3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2" fillId="0" borderId="19" xfId="0" applyFont="1" applyFill="1" applyBorder="1" applyAlignment="1">
      <alignment vertical="center"/>
    </xf>
    <xf numFmtId="0" fontId="0" fillId="4" borderId="31" xfId="0" applyFill="1" applyBorder="1" applyAlignment="1">
      <alignment vertical="center" wrapText="1"/>
    </xf>
    <xf numFmtId="0" fontId="0" fillId="4" borderId="30" xfId="0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9" xfId="0" applyFill="1" applyBorder="1"/>
    <xf numFmtId="0" fontId="0" fillId="7" borderId="35" xfId="0" applyFill="1" applyBorder="1" applyAlignment="1">
      <alignment vertical="center" wrapText="1"/>
    </xf>
    <xf numFmtId="0" fontId="0" fillId="7" borderId="31" xfId="0" applyFill="1" applyBorder="1" applyAlignment="1">
      <alignment vertical="center"/>
    </xf>
    <xf numFmtId="0" fontId="0" fillId="7" borderId="60" xfId="0" applyFill="1" applyBorder="1" applyAlignment="1">
      <alignment vertical="center"/>
    </xf>
    <xf numFmtId="0" fontId="12" fillId="0" borderId="22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0" fillId="4" borderId="31" xfId="0" applyFill="1" applyBorder="1" applyAlignment="1">
      <alignment vertical="center"/>
    </xf>
    <xf numFmtId="0" fontId="0" fillId="4" borderId="60" xfId="0" applyFill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0" fillId="4" borderId="31" xfId="0" applyFill="1" applyBorder="1" applyAlignment="1"/>
    <xf numFmtId="0" fontId="0" fillId="4" borderId="60" xfId="0" applyFill="1" applyBorder="1" applyAlignment="1"/>
    <xf numFmtId="0" fontId="12" fillId="0" borderId="18" xfId="0" applyFont="1" applyBorder="1" applyAlignment="1">
      <alignment vertical="center" wrapText="1"/>
    </xf>
    <xf numFmtId="0" fontId="0" fillId="0" borderId="12" xfId="0" applyFill="1" applyBorder="1"/>
    <xf numFmtId="0" fontId="12" fillId="0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0" fillId="7" borderId="35" xfId="0" applyFill="1" applyBorder="1" applyAlignment="1">
      <alignment vertical="top" wrapText="1"/>
    </xf>
    <xf numFmtId="0" fontId="0" fillId="7" borderId="31" xfId="0" applyFill="1" applyBorder="1" applyAlignment="1"/>
    <xf numFmtId="0" fontId="0" fillId="7" borderId="60" xfId="0" applyFill="1" applyBorder="1" applyAlignment="1"/>
    <xf numFmtId="0" fontId="12" fillId="0" borderId="5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0" fillId="4" borderId="4" xfId="0" applyFill="1" applyBorder="1" applyAlignment="1">
      <alignment vertical="top" wrapText="1"/>
    </xf>
    <xf numFmtId="0" fontId="0" fillId="0" borderId="5" xfId="0" applyBorder="1" applyAlignment="1"/>
    <xf numFmtId="0" fontId="1" fillId="0" borderId="14" xfId="0" applyFont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0" fillId="4" borderId="47" xfId="0" applyFill="1" applyBorder="1" applyAlignment="1"/>
    <xf numFmtId="0" fontId="0" fillId="4" borderId="62" xfId="0" applyFill="1" applyBorder="1" applyAlignment="1"/>
    <xf numFmtId="0" fontId="8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" fillId="11" borderId="22" xfId="0" applyFont="1" applyFill="1" applyBorder="1" applyAlignment="1">
      <alignment vertical="center" wrapText="1"/>
    </xf>
    <xf numFmtId="0" fontId="1" fillId="11" borderId="24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" fillId="2" borderId="3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4" borderId="47" xfId="0" applyFont="1" applyFill="1" applyBorder="1" applyAlignment="1"/>
    <xf numFmtId="0" fontId="1" fillId="4" borderId="62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0</xdr:rowOff>
    </xdr:from>
    <xdr:to>
      <xdr:col>4</xdr:col>
      <xdr:colOff>276225</xdr:colOff>
      <xdr:row>2</xdr:row>
      <xdr:rowOff>0</xdr:rowOff>
    </xdr:to>
    <xdr:sp macro="" textlink="">
      <xdr:nvSpPr>
        <xdr:cNvPr id="5417" name="Rectangle 10"/>
        <xdr:cNvSpPr>
          <a:spLocks noChangeArrowheads="1"/>
        </xdr:cNvSpPr>
      </xdr:nvSpPr>
      <xdr:spPr bwMode="auto">
        <a:xfrm>
          <a:off x="3400425" y="7143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142875</xdr:colOff>
      <xdr:row>2</xdr:row>
      <xdr:rowOff>0</xdr:rowOff>
    </xdr:to>
    <xdr:sp macro="" textlink="">
      <xdr:nvSpPr>
        <xdr:cNvPr id="5418" name="Rectangle 11"/>
        <xdr:cNvSpPr>
          <a:spLocks noChangeArrowheads="1"/>
        </xdr:cNvSpPr>
      </xdr:nvSpPr>
      <xdr:spPr bwMode="auto">
        <a:xfrm>
          <a:off x="4400550" y="714375"/>
          <a:ext cx="314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</xdr:row>
      <xdr:rowOff>0</xdr:rowOff>
    </xdr:from>
    <xdr:to>
      <xdr:col>6</xdr:col>
      <xdr:colOff>257175</xdr:colOff>
      <xdr:row>2</xdr:row>
      <xdr:rowOff>0</xdr:rowOff>
    </xdr:to>
    <xdr:sp macro="" textlink="">
      <xdr:nvSpPr>
        <xdr:cNvPr id="5419" name="Rectangle 12"/>
        <xdr:cNvSpPr>
          <a:spLocks noChangeArrowheads="1"/>
        </xdr:cNvSpPr>
      </xdr:nvSpPr>
      <xdr:spPr bwMode="auto">
        <a:xfrm>
          <a:off x="5362575" y="7143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390525</xdr:colOff>
      <xdr:row>2</xdr:row>
      <xdr:rowOff>0</xdr:rowOff>
    </xdr:from>
    <xdr:to>
      <xdr:col>7</xdr:col>
      <xdr:colOff>600075</xdr:colOff>
      <xdr:row>2</xdr:row>
      <xdr:rowOff>0</xdr:rowOff>
    </xdr:to>
    <xdr:sp macro="" textlink="">
      <xdr:nvSpPr>
        <xdr:cNvPr id="5420" name="Rectangle 13"/>
        <xdr:cNvSpPr>
          <a:spLocks noChangeArrowheads="1"/>
        </xdr:cNvSpPr>
      </xdr:nvSpPr>
      <xdr:spPr bwMode="auto">
        <a:xfrm>
          <a:off x="6315075" y="7143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361" name="Rectangle 3"/>
        <xdr:cNvSpPr>
          <a:spLocks noChangeArrowheads="1"/>
        </xdr:cNvSpPr>
      </xdr:nvSpPr>
      <xdr:spPr bwMode="auto">
        <a:xfrm>
          <a:off x="387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561975</xdr:colOff>
      <xdr:row>0</xdr:row>
      <xdr:rowOff>0</xdr:rowOff>
    </xdr:from>
    <xdr:to>
      <xdr:col>6</xdr:col>
      <xdr:colOff>47625</xdr:colOff>
      <xdr:row>0</xdr:row>
      <xdr:rowOff>0</xdr:rowOff>
    </xdr:to>
    <xdr:sp macro="" textlink="">
      <xdr:nvSpPr>
        <xdr:cNvPr id="3362" name="Rectangle 4"/>
        <xdr:cNvSpPr>
          <a:spLocks noChangeArrowheads="1"/>
        </xdr:cNvSpPr>
      </xdr:nvSpPr>
      <xdr:spPr bwMode="auto">
        <a:xfrm>
          <a:off x="5133975" y="0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257175</xdr:colOff>
      <xdr:row>0</xdr:row>
      <xdr:rowOff>0</xdr:rowOff>
    </xdr:to>
    <xdr:sp macro="" textlink="">
      <xdr:nvSpPr>
        <xdr:cNvPr id="3363" name="Rectangle 5"/>
        <xdr:cNvSpPr>
          <a:spLocks noChangeArrowheads="1"/>
        </xdr:cNvSpPr>
      </xdr:nvSpPr>
      <xdr:spPr bwMode="auto">
        <a:xfrm>
          <a:off x="59721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0</xdr:row>
      <xdr:rowOff>0</xdr:rowOff>
    </xdr:from>
    <xdr:to>
      <xdr:col>8</xdr:col>
      <xdr:colOff>590550</xdr:colOff>
      <xdr:row>0</xdr:row>
      <xdr:rowOff>0</xdr:rowOff>
    </xdr:to>
    <xdr:sp macro="" textlink="">
      <xdr:nvSpPr>
        <xdr:cNvPr id="3364" name="Rectangle 6"/>
        <xdr:cNvSpPr>
          <a:spLocks noChangeArrowheads="1"/>
        </xdr:cNvSpPr>
      </xdr:nvSpPr>
      <xdr:spPr bwMode="auto">
        <a:xfrm>
          <a:off x="7010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showGridLines="0" zoomScale="75" zoomScaleNormal="75" zoomScaleSheetLayoutView="75" workbookViewId="0">
      <selection activeCell="S13" sqref="S13"/>
    </sheetView>
  </sheetViews>
  <sheetFormatPr defaultRowHeight="12.75" x14ac:dyDescent="0.2"/>
  <cols>
    <col min="1" max="1" width="9.140625" style="2"/>
    <col min="2" max="9" width="11.5703125" style="2" customWidth="1"/>
    <col min="10" max="16384" width="9.140625" style="2"/>
  </cols>
  <sheetData>
    <row r="1" spans="2:12" x14ac:dyDescent="0.2">
      <c r="H1" s="299"/>
      <c r="I1" s="299"/>
    </row>
    <row r="2" spans="2:12" ht="21.75" customHeight="1" thickBot="1" x14ac:dyDescent="0.25">
      <c r="C2" s="298"/>
      <c r="D2" s="298"/>
      <c r="E2" s="298"/>
      <c r="F2" s="298"/>
      <c r="G2" s="298"/>
      <c r="H2" s="300"/>
      <c r="I2" s="300"/>
    </row>
    <row r="3" spans="2:12" ht="15" x14ac:dyDescent="0.2">
      <c r="B3" s="311" t="s">
        <v>220</v>
      </c>
      <c r="C3" s="312"/>
      <c r="D3" s="313"/>
      <c r="E3" s="314"/>
      <c r="F3" s="314"/>
      <c r="G3" s="10"/>
      <c r="H3" s="197" t="s">
        <v>235</v>
      </c>
      <c r="I3" s="8"/>
      <c r="L3" s="61"/>
    </row>
    <row r="4" spans="2:12" ht="42" customHeight="1" thickBot="1" x14ac:dyDescent="0.25">
      <c r="B4" s="320" t="s">
        <v>217</v>
      </c>
      <c r="C4" s="321"/>
      <c r="D4" s="321"/>
      <c r="E4" s="321"/>
      <c r="F4" s="321"/>
      <c r="G4" s="321"/>
      <c r="H4" s="321"/>
      <c r="I4" s="322"/>
      <c r="L4" s="61"/>
    </row>
    <row r="5" spans="2:12" ht="18" customHeight="1" thickBot="1" x14ac:dyDescent="0.25">
      <c r="B5" s="203"/>
      <c r="C5" s="204"/>
      <c r="D5" s="204"/>
      <c r="E5" s="204"/>
      <c r="F5" s="204"/>
      <c r="G5" s="204"/>
      <c r="H5" s="204"/>
      <c r="I5" s="205"/>
      <c r="L5" s="61"/>
    </row>
    <row r="6" spans="2:12" ht="55.5" customHeight="1" thickBot="1" x14ac:dyDescent="0.3">
      <c r="B6" s="315" t="s">
        <v>218</v>
      </c>
      <c r="C6" s="316"/>
      <c r="D6" s="316"/>
      <c r="E6" s="316"/>
      <c r="F6" s="316"/>
      <c r="G6" s="316"/>
      <c r="H6" s="316"/>
      <c r="I6" s="317"/>
      <c r="L6" s="62"/>
    </row>
    <row r="7" spans="2:12" ht="15" customHeight="1" thickBot="1" x14ac:dyDescent="0.25"/>
    <row r="8" spans="2:12" ht="24.75" customHeight="1" thickBot="1" x14ac:dyDescent="0.25">
      <c r="B8" s="308" t="s">
        <v>78</v>
      </c>
      <c r="C8" s="309"/>
      <c r="D8" s="309"/>
      <c r="E8" s="309"/>
      <c r="F8" s="309"/>
      <c r="G8" s="309"/>
      <c r="H8" s="309"/>
      <c r="I8" s="310"/>
    </row>
    <row r="9" spans="2:12" ht="15" customHeight="1" thickBot="1" x14ac:dyDescent="0.25"/>
    <row r="10" spans="2:12" ht="19.5" customHeight="1" x14ac:dyDescent="0.2">
      <c r="B10" s="305" t="s">
        <v>77</v>
      </c>
      <c r="C10" s="306"/>
      <c r="D10" s="306"/>
      <c r="E10" s="306"/>
      <c r="F10" s="306"/>
      <c r="G10" s="306"/>
      <c r="H10" s="306"/>
      <c r="I10" s="307"/>
    </row>
    <row r="11" spans="2:12" ht="20.100000000000001" customHeight="1" x14ac:dyDescent="0.2">
      <c r="B11" s="303" t="s">
        <v>213</v>
      </c>
      <c r="C11" s="304"/>
      <c r="D11" s="318"/>
      <c r="E11" s="318"/>
      <c r="F11" s="319" t="s">
        <v>215</v>
      </c>
      <c r="G11" s="319"/>
      <c r="H11" s="301"/>
      <c r="I11" s="302"/>
    </row>
    <row r="12" spans="2:12" ht="20.100000000000001" customHeight="1" x14ac:dyDescent="0.2">
      <c r="B12" s="303" t="s">
        <v>6</v>
      </c>
      <c r="C12" s="304"/>
      <c r="D12" s="318"/>
      <c r="E12" s="318"/>
      <c r="F12" s="319" t="s">
        <v>214</v>
      </c>
      <c r="G12" s="319"/>
      <c r="H12" s="301"/>
      <c r="I12" s="302"/>
    </row>
    <row r="13" spans="2:12" ht="20.100000000000001" customHeight="1" thickBot="1" x14ac:dyDescent="0.25">
      <c r="B13" s="345" t="s">
        <v>216</v>
      </c>
      <c r="C13" s="346"/>
      <c r="D13" s="347"/>
      <c r="E13" s="348"/>
      <c r="F13" s="349"/>
      <c r="G13" s="349"/>
      <c r="H13" s="349"/>
      <c r="I13" s="350"/>
    </row>
    <row r="14" spans="2:12" ht="60" customHeight="1" thickBot="1" x14ac:dyDescent="0.25">
      <c r="B14" s="328" t="s">
        <v>224</v>
      </c>
      <c r="C14" s="329"/>
      <c r="D14" s="329"/>
      <c r="E14" s="329"/>
      <c r="F14" s="329"/>
      <c r="G14" s="329"/>
      <c r="H14" s="329"/>
      <c r="I14" s="329"/>
    </row>
    <row r="15" spans="2:12" ht="31.5" customHeight="1" x14ac:dyDescent="0.2">
      <c r="B15" s="351" t="s">
        <v>9</v>
      </c>
      <c r="C15" s="330"/>
      <c r="D15" s="333" t="s">
        <v>112</v>
      </c>
      <c r="E15" s="334"/>
      <c r="F15" s="330" t="s">
        <v>10</v>
      </c>
      <c r="G15" s="330"/>
      <c r="H15" s="330" t="s">
        <v>11</v>
      </c>
      <c r="I15" s="353"/>
    </row>
    <row r="16" spans="2:12" ht="19.5" customHeight="1" thickBot="1" x14ac:dyDescent="0.25">
      <c r="B16" s="340" t="s">
        <v>219</v>
      </c>
      <c r="C16" s="335"/>
      <c r="D16" s="335" t="s">
        <v>219</v>
      </c>
      <c r="E16" s="335"/>
      <c r="F16" s="335" t="s">
        <v>219</v>
      </c>
      <c r="G16" s="335"/>
      <c r="H16" s="335" t="s">
        <v>219</v>
      </c>
      <c r="I16" s="339"/>
    </row>
    <row r="17" spans="2:9" ht="15" customHeight="1" x14ac:dyDescent="0.2">
      <c r="B17" s="327"/>
      <c r="C17" s="327"/>
      <c r="D17" s="327"/>
      <c r="E17" s="327"/>
      <c r="F17" s="327"/>
      <c r="G17" s="327"/>
      <c r="H17" s="327"/>
      <c r="I17" s="327"/>
    </row>
    <row r="18" spans="2:9" ht="20.100000000000001" customHeight="1" x14ac:dyDescent="0.2">
      <c r="B18" s="341" t="s">
        <v>37</v>
      </c>
      <c r="C18" s="342"/>
      <c r="D18" s="342"/>
      <c r="E18" s="342"/>
      <c r="F18" s="342"/>
      <c r="G18" s="342"/>
      <c r="H18" s="337" t="s">
        <v>7</v>
      </c>
      <c r="I18" s="338"/>
    </row>
    <row r="19" spans="2:9" ht="20.100000000000001" customHeight="1" x14ac:dyDescent="0.2">
      <c r="B19" s="343" t="s">
        <v>65</v>
      </c>
      <c r="C19" s="352"/>
      <c r="D19" s="352"/>
      <c r="E19" s="352"/>
      <c r="F19" s="352"/>
      <c r="G19" s="352"/>
      <c r="H19" s="331">
        <f>'1. Infrastructure'!H49</f>
        <v>0</v>
      </c>
      <c r="I19" s="336"/>
    </row>
    <row r="20" spans="2:9" ht="19.5" customHeight="1" x14ac:dyDescent="0.2">
      <c r="B20" s="343" t="s">
        <v>66</v>
      </c>
      <c r="C20" s="352"/>
      <c r="D20" s="352"/>
      <c r="E20" s="352"/>
      <c r="F20" s="352"/>
      <c r="G20" s="352"/>
      <c r="H20" s="331">
        <f>'2. Sand-Gravel'!H24</f>
        <v>0</v>
      </c>
      <c r="I20" s="336"/>
    </row>
    <row r="21" spans="2:9" ht="20.100000000000001" customHeight="1" x14ac:dyDescent="0.2">
      <c r="B21" s="343" t="s">
        <v>131</v>
      </c>
      <c r="C21" s="352"/>
      <c r="D21" s="352"/>
      <c r="E21" s="352"/>
      <c r="F21" s="352"/>
      <c r="G21" s="352"/>
      <c r="H21" s="331">
        <f>'3. Quarries'!H26</f>
        <v>0</v>
      </c>
      <c r="I21" s="336"/>
    </row>
    <row r="22" spans="2:9" ht="20.100000000000001" customHeight="1" x14ac:dyDescent="0.2">
      <c r="B22" s="343" t="s">
        <v>132</v>
      </c>
      <c r="C22" s="352"/>
      <c r="D22" s="352"/>
      <c r="E22" s="352"/>
      <c r="F22" s="352"/>
      <c r="G22" s="352"/>
      <c r="H22" s="331">
        <f>'4. Exploration'!H16</f>
        <v>0</v>
      </c>
      <c r="I22" s="336"/>
    </row>
    <row r="23" spans="2:9" ht="20.100000000000001" customHeight="1" x14ac:dyDescent="0.2">
      <c r="B23" s="343" t="s">
        <v>133</v>
      </c>
      <c r="C23" s="352"/>
      <c r="D23" s="352"/>
      <c r="E23" s="352"/>
      <c r="F23" s="352"/>
      <c r="G23" s="352"/>
      <c r="H23" s="331">
        <f>'5. Roads'!H18</f>
        <v>0</v>
      </c>
      <c r="I23" s="336"/>
    </row>
    <row r="24" spans="2:9" ht="20.100000000000001" customHeight="1" x14ac:dyDescent="0.2">
      <c r="B24" s="343" t="s">
        <v>179</v>
      </c>
      <c r="C24" s="344"/>
      <c r="D24" s="344"/>
      <c r="E24" s="344"/>
      <c r="F24" s="344"/>
      <c r="G24" s="344"/>
      <c r="H24" s="331">
        <f>Closure!H15</f>
        <v>0</v>
      </c>
      <c r="I24" s="332"/>
    </row>
    <row r="25" spans="2:9" ht="15" customHeight="1" x14ac:dyDescent="0.2">
      <c r="B25" s="354"/>
      <c r="C25" s="355"/>
      <c r="D25" s="355"/>
      <c r="E25" s="355"/>
      <c r="F25" s="355"/>
      <c r="G25" s="355"/>
      <c r="H25" s="355"/>
      <c r="I25" s="356"/>
    </row>
    <row r="26" spans="2:9" ht="19.5" customHeight="1" x14ac:dyDescent="0.2">
      <c r="B26" s="341" t="s">
        <v>75</v>
      </c>
      <c r="C26" s="342"/>
      <c r="D26" s="342"/>
      <c r="E26" s="342"/>
      <c r="F26" s="342"/>
      <c r="G26" s="342"/>
      <c r="H26" s="331">
        <f>SUM(H19:H24)</f>
        <v>0</v>
      </c>
      <c r="I26" s="336"/>
    </row>
    <row r="27" spans="2:9" ht="15" customHeight="1" x14ac:dyDescent="0.2">
      <c r="B27" s="359"/>
      <c r="C27" s="360"/>
      <c r="D27" s="360"/>
      <c r="E27" s="360"/>
      <c r="F27" s="360"/>
      <c r="G27" s="360"/>
      <c r="H27" s="360"/>
      <c r="I27" s="361"/>
    </row>
    <row r="28" spans="2:9" ht="19.5" customHeight="1" x14ac:dyDescent="0.2">
      <c r="B28" s="357" t="s">
        <v>15</v>
      </c>
      <c r="C28" s="358"/>
      <c r="D28" s="358"/>
      <c r="E28" s="358"/>
      <c r="F28" s="358"/>
      <c r="G28" s="358"/>
      <c r="H28" s="331">
        <f>H26*0.15</f>
        <v>0</v>
      </c>
      <c r="I28" s="362"/>
    </row>
    <row r="29" spans="2:9" ht="15" customHeight="1" x14ac:dyDescent="0.2">
      <c r="B29" s="354"/>
      <c r="C29" s="355"/>
      <c r="D29" s="355"/>
      <c r="E29" s="355"/>
      <c r="F29" s="355"/>
      <c r="G29" s="355"/>
      <c r="H29" s="355"/>
      <c r="I29" s="356"/>
    </row>
    <row r="30" spans="2:9" ht="19.5" customHeight="1" thickBot="1" x14ac:dyDescent="0.25">
      <c r="B30" s="325" t="s">
        <v>8</v>
      </c>
      <c r="C30" s="326"/>
      <c r="D30" s="326"/>
      <c r="E30" s="326"/>
      <c r="F30" s="326"/>
      <c r="G30" s="326"/>
      <c r="H30" s="323">
        <f>SUM(H26+H28)</f>
        <v>0</v>
      </c>
      <c r="I30" s="324"/>
    </row>
    <row r="31" spans="2:9" ht="23.25" customHeight="1" x14ac:dyDescent="0.2">
      <c r="B31" s="206" t="s">
        <v>221</v>
      </c>
      <c r="C31" s="207"/>
      <c r="D31" s="207"/>
      <c r="E31" s="207"/>
      <c r="F31" s="207"/>
      <c r="G31" s="207"/>
      <c r="H31" s="292">
        <f>SUM(H30*0.1)</f>
        <v>0</v>
      </c>
      <c r="I31" s="293"/>
    </row>
    <row r="32" spans="2:9" ht="20.25" customHeight="1" x14ac:dyDescent="0.2">
      <c r="B32" s="208" t="s">
        <v>222</v>
      </c>
      <c r="C32" s="209"/>
      <c r="D32" s="209"/>
      <c r="E32" s="209"/>
      <c r="F32" s="209"/>
      <c r="G32" s="209"/>
      <c r="H32" s="294">
        <f>SUM(H30-H31)</f>
        <v>0</v>
      </c>
      <c r="I32" s="295"/>
    </row>
    <row r="33" spans="2:9" ht="20.25" customHeight="1" x14ac:dyDescent="0.2">
      <c r="B33" s="210" t="s">
        <v>223</v>
      </c>
      <c r="C33" s="211"/>
      <c r="D33" s="211"/>
      <c r="E33" s="211"/>
      <c r="F33" s="211"/>
      <c r="G33" s="211"/>
      <c r="H33" s="296">
        <f>SUM(H32*0.01)</f>
        <v>0</v>
      </c>
      <c r="I33" s="297"/>
    </row>
    <row r="34" spans="2:9" ht="20.25" customHeight="1" x14ac:dyDescent="0.2"/>
    <row r="35" spans="2:9" ht="20.100000000000001" customHeight="1" x14ac:dyDescent="0.2"/>
    <row r="36" spans="2:9" ht="20.100000000000001" customHeight="1" x14ac:dyDescent="0.2"/>
    <row r="37" spans="2:9" ht="20.100000000000001" customHeight="1" x14ac:dyDescent="0.2"/>
    <row r="38" spans="2:9" ht="20.100000000000001" customHeight="1" x14ac:dyDescent="0.2"/>
    <row r="39" spans="2:9" ht="20.100000000000001" customHeight="1" x14ac:dyDescent="0.2"/>
    <row r="40" spans="2:9" ht="20.100000000000001" customHeight="1" x14ac:dyDescent="0.2"/>
  </sheetData>
  <mergeCells count="57">
    <mergeCell ref="B29:I29"/>
    <mergeCell ref="B26:G26"/>
    <mergeCell ref="B28:G28"/>
    <mergeCell ref="B25:I25"/>
    <mergeCell ref="H26:I26"/>
    <mergeCell ref="B27:I27"/>
    <mergeCell ref="H28:I28"/>
    <mergeCell ref="B22:G22"/>
    <mergeCell ref="B21:G21"/>
    <mergeCell ref="B20:G20"/>
    <mergeCell ref="H22:I22"/>
    <mergeCell ref="B23:G23"/>
    <mergeCell ref="H21:I21"/>
    <mergeCell ref="F17:G17"/>
    <mergeCell ref="H17:I17"/>
    <mergeCell ref="B15:C15"/>
    <mergeCell ref="B19:G19"/>
    <mergeCell ref="H20:I20"/>
    <mergeCell ref="H15:I15"/>
    <mergeCell ref="B13:C13"/>
    <mergeCell ref="B12:C12"/>
    <mergeCell ref="F12:G12"/>
    <mergeCell ref="D13:I13"/>
    <mergeCell ref="H12:I12"/>
    <mergeCell ref="D12:E12"/>
    <mergeCell ref="B30:G30"/>
    <mergeCell ref="B17:C17"/>
    <mergeCell ref="D17:E17"/>
    <mergeCell ref="B14:I14"/>
    <mergeCell ref="F15:G15"/>
    <mergeCell ref="H24:I24"/>
    <mergeCell ref="D15:E15"/>
    <mergeCell ref="F16:G16"/>
    <mergeCell ref="H23:I23"/>
    <mergeCell ref="H19:I19"/>
    <mergeCell ref="H18:I18"/>
    <mergeCell ref="H16:I16"/>
    <mergeCell ref="B16:C16"/>
    <mergeCell ref="D16:E16"/>
    <mergeCell ref="B18:G18"/>
    <mergeCell ref="B24:G24"/>
    <mergeCell ref="H31:I31"/>
    <mergeCell ref="H32:I32"/>
    <mergeCell ref="H33:I33"/>
    <mergeCell ref="C2:G2"/>
    <mergeCell ref="H1:I2"/>
    <mergeCell ref="H11:I11"/>
    <mergeCell ref="B11:C11"/>
    <mergeCell ref="B10:I10"/>
    <mergeCell ref="B8:I8"/>
    <mergeCell ref="B3:C3"/>
    <mergeCell ref="D3:F3"/>
    <mergeCell ref="B6:I6"/>
    <mergeCell ref="D11:E11"/>
    <mergeCell ref="F11:G11"/>
    <mergeCell ref="B4:I4"/>
    <mergeCell ref="H30:I30"/>
  </mergeCells>
  <phoneticPr fontId="1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86" orientation="portrait" r:id="rId1"/>
  <headerFooter alignWithMargins="0">
    <oddFooter>&amp;LDEPARTMENT OF &amp;"Arial Black,Regular"PRIMARY INDUSTRY AND RESOURCES&amp;"Arial,Regular"
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E7" sqref="E7"/>
    </sheetView>
  </sheetViews>
  <sheetFormatPr defaultRowHeight="12.75" x14ac:dyDescent="0.2"/>
  <cols>
    <col min="1" max="1" width="31.5703125" bestFit="1" customWidth="1"/>
    <col min="2" max="4" width="20.85546875" style="9" customWidth="1"/>
    <col min="5" max="5" width="20.85546875" customWidth="1"/>
    <col min="6" max="6" width="20.5703125" customWidth="1"/>
    <col min="7" max="7" width="20.140625" customWidth="1"/>
  </cols>
  <sheetData>
    <row r="1" spans="1:7" ht="12.75" customHeight="1" x14ac:dyDescent="0.2">
      <c r="A1" s="184" t="s">
        <v>114</v>
      </c>
      <c r="B1" s="185"/>
      <c r="C1" s="185"/>
      <c r="D1" s="185"/>
    </row>
    <row r="2" spans="1:7" x14ac:dyDescent="0.2">
      <c r="A2" s="184"/>
      <c r="B2" s="185"/>
      <c r="C2" s="185"/>
      <c r="D2" s="185"/>
    </row>
    <row r="3" spans="1:7" x14ac:dyDescent="0.2">
      <c r="A3" s="181" t="s">
        <v>168</v>
      </c>
      <c r="B3" s="185"/>
      <c r="C3" s="185"/>
      <c r="D3" s="185"/>
    </row>
    <row r="4" spans="1:7" ht="9" customHeight="1" x14ac:dyDescent="0.2">
      <c r="A4" s="186"/>
      <c r="B4" s="187"/>
      <c r="C4" s="187"/>
      <c r="D4" s="187"/>
    </row>
    <row r="5" spans="1:7" ht="51" x14ac:dyDescent="0.2">
      <c r="A5" s="188" t="s">
        <v>161</v>
      </c>
      <c r="B5" s="188" t="s">
        <v>190</v>
      </c>
      <c r="C5" s="188" t="s">
        <v>189</v>
      </c>
      <c r="D5" s="188" t="s">
        <v>191</v>
      </c>
      <c r="E5" s="188" t="s">
        <v>160</v>
      </c>
      <c r="F5" s="193" t="s">
        <v>196</v>
      </c>
      <c r="G5" s="193" t="s">
        <v>192</v>
      </c>
    </row>
    <row r="6" spans="1:7" x14ac:dyDescent="0.2">
      <c r="A6" s="199" t="s">
        <v>203</v>
      </c>
      <c r="B6" s="188"/>
      <c r="C6" s="188"/>
      <c r="D6" s="188"/>
      <c r="E6" s="188"/>
      <c r="F6" s="193"/>
      <c r="G6" s="193"/>
    </row>
    <row r="7" spans="1:7" x14ac:dyDescent="0.2">
      <c r="A7" s="190" t="s">
        <v>201</v>
      </c>
      <c r="B7" s="189"/>
      <c r="C7" s="124"/>
      <c r="D7" s="124"/>
      <c r="E7" s="123"/>
      <c r="F7" s="120">
        <f>SUM(E7+D7)</f>
        <v>0</v>
      </c>
      <c r="G7" s="120">
        <f>+SUM(F7+C7)</f>
        <v>0</v>
      </c>
    </row>
    <row r="8" spans="1:7" x14ac:dyDescent="0.2">
      <c r="A8" s="190" t="s">
        <v>198</v>
      </c>
      <c r="B8" s="189"/>
      <c r="C8" s="124"/>
      <c r="D8" s="124"/>
      <c r="E8" s="123"/>
      <c r="F8" s="120">
        <f t="shared" ref="F8:F20" si="0">SUM(E8+D8)</f>
        <v>0</v>
      </c>
      <c r="G8" s="120">
        <f>+SUM(F8+C8)</f>
        <v>0</v>
      </c>
    </row>
    <row r="9" spans="1:7" x14ac:dyDescent="0.2">
      <c r="A9" s="190" t="s">
        <v>199</v>
      </c>
      <c r="B9" s="189"/>
      <c r="C9" s="124"/>
      <c r="D9" s="124"/>
      <c r="E9" s="120"/>
      <c r="F9" s="120">
        <f t="shared" si="0"/>
        <v>0</v>
      </c>
      <c r="G9" s="120">
        <f t="shared" ref="G9:G21" si="1">+SUM(F9+C9)</f>
        <v>0</v>
      </c>
    </row>
    <row r="10" spans="1:7" x14ac:dyDescent="0.2">
      <c r="A10" s="190" t="s">
        <v>200</v>
      </c>
      <c r="B10" s="189"/>
      <c r="C10" s="124"/>
      <c r="D10" s="124"/>
      <c r="E10" s="120"/>
      <c r="F10" s="120">
        <f t="shared" si="0"/>
        <v>0</v>
      </c>
      <c r="G10" s="120">
        <f t="shared" si="1"/>
        <v>0</v>
      </c>
    </row>
    <row r="11" spans="1:7" x14ac:dyDescent="0.2">
      <c r="A11" s="190" t="s">
        <v>134</v>
      </c>
      <c r="B11" s="189"/>
      <c r="C11" s="124"/>
      <c r="D11" s="124"/>
      <c r="E11" s="120"/>
      <c r="F11" s="120">
        <f t="shared" si="0"/>
        <v>0</v>
      </c>
      <c r="G11" s="120">
        <f t="shared" si="1"/>
        <v>0</v>
      </c>
    </row>
    <row r="12" spans="1:7" x14ac:dyDescent="0.2">
      <c r="A12" s="190" t="s">
        <v>135</v>
      </c>
      <c r="B12" s="189"/>
      <c r="C12" s="124"/>
      <c r="D12" s="124"/>
      <c r="E12" s="120"/>
      <c r="F12" s="120">
        <f t="shared" si="0"/>
        <v>0</v>
      </c>
      <c r="G12" s="120">
        <f t="shared" si="1"/>
        <v>0</v>
      </c>
    </row>
    <row r="13" spans="1:7" x14ac:dyDescent="0.2">
      <c r="A13" s="190" t="s">
        <v>136</v>
      </c>
      <c r="B13" s="189"/>
      <c r="C13" s="124"/>
      <c r="D13" s="124"/>
      <c r="E13" s="120"/>
      <c r="F13" s="120">
        <f t="shared" si="0"/>
        <v>0</v>
      </c>
      <c r="G13" s="120">
        <f t="shared" si="1"/>
        <v>0</v>
      </c>
    </row>
    <row r="14" spans="1:7" x14ac:dyDescent="0.2">
      <c r="A14" s="190" t="s">
        <v>167</v>
      </c>
      <c r="B14" s="189"/>
      <c r="C14" s="124"/>
      <c r="D14" s="124"/>
      <c r="E14" s="120"/>
      <c r="F14" s="120">
        <f t="shared" si="0"/>
        <v>0</v>
      </c>
      <c r="G14" s="120">
        <f t="shared" si="1"/>
        <v>0</v>
      </c>
    </row>
    <row r="15" spans="1:7" x14ac:dyDescent="0.2">
      <c r="A15" s="190" t="s">
        <v>162</v>
      </c>
      <c r="B15" s="189"/>
      <c r="C15" s="124"/>
      <c r="D15" s="124"/>
      <c r="E15" s="120"/>
      <c r="F15" s="120">
        <f t="shared" si="0"/>
        <v>0</v>
      </c>
      <c r="G15" s="120">
        <f t="shared" si="1"/>
        <v>0</v>
      </c>
    </row>
    <row r="16" spans="1:7" x14ac:dyDescent="0.2">
      <c r="A16" s="190" t="s">
        <v>163</v>
      </c>
      <c r="B16" s="189"/>
      <c r="C16" s="124"/>
      <c r="D16" s="124"/>
      <c r="E16" s="120"/>
      <c r="F16" s="120">
        <f t="shared" si="0"/>
        <v>0</v>
      </c>
      <c r="G16" s="120">
        <f t="shared" si="1"/>
        <v>0</v>
      </c>
    </row>
    <row r="17" spans="1:7" x14ac:dyDescent="0.2">
      <c r="A17" s="190" t="s">
        <v>164</v>
      </c>
      <c r="B17" s="189"/>
      <c r="C17" s="124"/>
      <c r="D17" s="124"/>
      <c r="E17" s="120"/>
      <c r="F17" s="120">
        <f t="shared" si="0"/>
        <v>0</v>
      </c>
      <c r="G17" s="120">
        <f t="shared" si="1"/>
        <v>0</v>
      </c>
    </row>
    <row r="18" spans="1:7" x14ac:dyDescent="0.2">
      <c r="A18" s="120" t="s">
        <v>119</v>
      </c>
      <c r="B18" s="189"/>
      <c r="C18" s="124"/>
      <c r="D18" s="124"/>
      <c r="E18" s="120"/>
      <c r="F18" s="120">
        <f t="shared" si="0"/>
        <v>0</v>
      </c>
      <c r="G18" s="120">
        <f t="shared" si="1"/>
        <v>0</v>
      </c>
    </row>
    <row r="19" spans="1:7" x14ac:dyDescent="0.2">
      <c r="A19" s="190" t="s">
        <v>165</v>
      </c>
      <c r="B19" s="189"/>
      <c r="C19" s="124"/>
      <c r="D19" s="124"/>
      <c r="E19" s="120"/>
      <c r="F19" s="120">
        <f t="shared" si="0"/>
        <v>0</v>
      </c>
      <c r="G19" s="120">
        <f t="shared" si="1"/>
        <v>0</v>
      </c>
    </row>
    <row r="20" spans="1:7" x14ac:dyDescent="0.2">
      <c r="A20" s="190" t="s">
        <v>166</v>
      </c>
      <c r="B20" s="189"/>
      <c r="C20" s="124"/>
      <c r="D20" s="124"/>
      <c r="E20" s="120"/>
      <c r="F20" s="120">
        <f t="shared" si="0"/>
        <v>0</v>
      </c>
      <c r="G20" s="120">
        <f t="shared" si="1"/>
        <v>0</v>
      </c>
    </row>
    <row r="21" spans="1:7" x14ac:dyDescent="0.2">
      <c r="A21" s="190" t="s">
        <v>3</v>
      </c>
      <c r="B21" s="189"/>
      <c r="C21" s="124"/>
      <c r="D21" s="124"/>
      <c r="E21" s="120"/>
      <c r="F21" s="120">
        <f>SUM(E21+D21)</f>
        <v>0</v>
      </c>
      <c r="G21" s="120">
        <f t="shared" si="1"/>
        <v>0</v>
      </c>
    </row>
    <row r="22" spans="1:7" ht="31.5" customHeight="1" x14ac:dyDescent="0.2">
      <c r="A22" s="123" t="s">
        <v>0</v>
      </c>
      <c r="B22" s="191">
        <f>SUM(B7:B21)</f>
        <v>0</v>
      </c>
      <c r="C22" s="125">
        <f>SUM(C7:C21)</f>
        <v>0</v>
      </c>
      <c r="D22" s="125">
        <f>SUM(D7:D21)</f>
        <v>0</v>
      </c>
      <c r="E22" s="124">
        <f>SUM(E7:E21)</f>
        <v>0</v>
      </c>
      <c r="F22" s="124">
        <f>SUM(D22+E22)</f>
        <v>0</v>
      </c>
      <c r="G22" s="120">
        <f>SUM(G7:G21)</f>
        <v>0</v>
      </c>
    </row>
    <row r="24" spans="1:7" x14ac:dyDescent="0.2">
      <c r="A24" s="200" t="s">
        <v>202</v>
      </c>
    </row>
    <row r="25" spans="1:7" x14ac:dyDescent="0.2">
      <c r="A25" s="86" t="s">
        <v>197</v>
      </c>
    </row>
  </sheetData>
  <phoneticPr fontId="1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56" orientation="portrait" verticalDpi="300" r:id="rId1"/>
  <headerFooter alignWithMargins="0">
    <oddFooter>&amp;LDEPARTMENT OF &amp;"Arial Black,Regular"PRIMARY INDUSTRY AND RESOURCES&amp;"Arial,Regular"
Page &amp;P of 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showGridLines="0" zoomScaleNormal="75" zoomScaleSheetLayoutView="75" workbookViewId="0">
      <selection activeCell="I19" sqref="I19"/>
    </sheetView>
  </sheetViews>
  <sheetFormatPr defaultRowHeight="12.75" x14ac:dyDescent="0.2"/>
  <cols>
    <col min="2" max="2" width="18.28515625" style="86" customWidth="1"/>
    <col min="3" max="3" width="10.7109375" customWidth="1"/>
    <col min="4" max="4" width="11.7109375" customWidth="1"/>
    <col min="5" max="5" width="7.7109375" customWidth="1"/>
    <col min="6" max="6" width="11.140625" customWidth="1"/>
    <col min="7" max="7" width="9" style="132" customWidth="1"/>
    <col min="8" max="8" width="10.7109375" customWidth="1"/>
    <col min="9" max="9" width="54.140625" customWidth="1"/>
  </cols>
  <sheetData>
    <row r="1" spans="2:9" ht="14.25" customHeight="1" thickBot="1" x14ac:dyDescent="0.25"/>
    <row r="2" spans="2:9" ht="31.5" customHeight="1" thickBot="1" x14ac:dyDescent="0.25">
      <c r="B2" s="401" t="s">
        <v>76</v>
      </c>
      <c r="C2" s="402"/>
      <c r="D2" s="402"/>
      <c r="E2" s="402"/>
      <c r="F2" s="402"/>
      <c r="G2" s="402"/>
      <c r="H2" s="402"/>
      <c r="I2" s="403"/>
    </row>
    <row r="3" spans="2:9" ht="10.5" customHeight="1" thickBot="1" x14ac:dyDescent="0.25">
      <c r="B3" s="87"/>
      <c r="C3" s="12"/>
      <c r="D3" s="12"/>
      <c r="E3" s="12"/>
      <c r="F3" s="12"/>
      <c r="G3" s="133"/>
      <c r="H3" s="13"/>
      <c r="I3" s="2"/>
    </row>
    <row r="4" spans="2:9" ht="45.75" customHeight="1" thickBot="1" x14ac:dyDescent="0.25">
      <c r="B4" s="81" t="s">
        <v>25</v>
      </c>
      <c r="C4" s="404" t="s">
        <v>1</v>
      </c>
      <c r="D4" s="404"/>
      <c r="E4" s="82" t="s">
        <v>2</v>
      </c>
      <c r="F4" s="83" t="s">
        <v>14</v>
      </c>
      <c r="G4" s="83" t="s">
        <v>13</v>
      </c>
      <c r="H4" s="84" t="s">
        <v>12</v>
      </c>
      <c r="I4" s="85" t="s">
        <v>24</v>
      </c>
    </row>
    <row r="5" spans="2:9" ht="32.25" customHeight="1" x14ac:dyDescent="0.2">
      <c r="B5" s="405" t="s">
        <v>38</v>
      </c>
      <c r="C5" s="389" t="s">
        <v>39</v>
      </c>
      <c r="D5" s="389"/>
      <c r="E5" s="18" t="s">
        <v>88</v>
      </c>
      <c r="F5" s="49">
        <v>0</v>
      </c>
      <c r="G5" s="134"/>
      <c r="H5" s="23">
        <f>F5*G5</f>
        <v>0</v>
      </c>
      <c r="I5" s="30" t="s">
        <v>227</v>
      </c>
    </row>
    <row r="6" spans="2:9" ht="32.25" customHeight="1" x14ac:dyDescent="0.2">
      <c r="B6" s="406"/>
      <c r="C6" s="388" t="s">
        <v>40</v>
      </c>
      <c r="D6" s="388"/>
      <c r="E6" s="63" t="s">
        <v>82</v>
      </c>
      <c r="F6" s="64">
        <v>70</v>
      </c>
      <c r="G6" s="135"/>
      <c r="H6" s="23">
        <f t="shared" ref="H6:H45" si="0">F6*G6</f>
        <v>0</v>
      </c>
      <c r="I6" s="30" t="s">
        <v>79</v>
      </c>
    </row>
    <row r="7" spans="2:9" ht="32.25" customHeight="1" x14ac:dyDescent="0.2">
      <c r="B7" s="406"/>
      <c r="C7" s="369" t="s">
        <v>41</v>
      </c>
      <c r="D7" s="369"/>
      <c r="E7" s="63" t="s">
        <v>82</v>
      </c>
      <c r="F7" s="22">
        <v>160</v>
      </c>
      <c r="G7" s="109"/>
      <c r="H7" s="23">
        <f t="shared" si="0"/>
        <v>0</v>
      </c>
      <c r="I7" s="30" t="s">
        <v>80</v>
      </c>
    </row>
    <row r="8" spans="2:9" ht="32.25" customHeight="1" x14ac:dyDescent="0.2">
      <c r="B8" s="406"/>
      <c r="C8" s="369" t="s">
        <v>42</v>
      </c>
      <c r="D8" s="369"/>
      <c r="E8" s="63" t="s">
        <v>5</v>
      </c>
      <c r="F8" s="22">
        <v>100</v>
      </c>
      <c r="G8" s="109"/>
      <c r="H8" s="23">
        <f t="shared" si="0"/>
        <v>0</v>
      </c>
      <c r="I8" s="152"/>
    </row>
    <row r="9" spans="2:9" ht="32.25" customHeight="1" x14ac:dyDescent="0.2">
      <c r="B9" s="406"/>
      <c r="C9" s="369" t="s">
        <v>81</v>
      </c>
      <c r="D9" s="369"/>
      <c r="E9" s="63" t="s">
        <v>82</v>
      </c>
      <c r="F9" s="161">
        <v>160</v>
      </c>
      <c r="G9" s="136"/>
      <c r="H9" s="23">
        <f t="shared" si="0"/>
        <v>0</v>
      </c>
      <c r="I9" s="30" t="s">
        <v>128</v>
      </c>
    </row>
    <row r="10" spans="2:9" ht="36.75" customHeight="1" x14ac:dyDescent="0.2">
      <c r="B10" s="406"/>
      <c r="C10" s="369" t="s">
        <v>43</v>
      </c>
      <c r="D10" s="369"/>
      <c r="E10" s="63" t="s">
        <v>82</v>
      </c>
      <c r="F10" s="131">
        <v>10</v>
      </c>
      <c r="G10" s="109"/>
      <c r="H10" s="23">
        <f t="shared" si="0"/>
        <v>0</v>
      </c>
      <c r="I10" s="30"/>
    </row>
    <row r="11" spans="2:9" ht="32.25" customHeight="1" x14ac:dyDescent="0.2">
      <c r="B11" s="406"/>
      <c r="C11" s="369" t="s">
        <v>44</v>
      </c>
      <c r="D11" s="369"/>
      <c r="E11" s="21" t="s">
        <v>16</v>
      </c>
      <c r="F11" s="22">
        <v>140</v>
      </c>
      <c r="G11" s="109"/>
      <c r="H11" s="23">
        <f t="shared" si="0"/>
        <v>0</v>
      </c>
      <c r="I11" s="152" t="s">
        <v>207</v>
      </c>
    </row>
    <row r="12" spans="2:9" ht="32.25" customHeight="1" thickBot="1" x14ac:dyDescent="0.25">
      <c r="B12" s="406"/>
      <c r="C12" s="395" t="s">
        <v>45</v>
      </c>
      <c r="D12" s="396"/>
      <c r="E12" s="39" t="s">
        <v>18</v>
      </c>
      <c r="F12" s="46">
        <v>3</v>
      </c>
      <c r="G12" s="137"/>
      <c r="H12" s="23">
        <f t="shared" si="0"/>
        <v>0</v>
      </c>
      <c r="I12" s="51"/>
    </row>
    <row r="13" spans="2:9" ht="13.5" thickBot="1" x14ac:dyDescent="0.25">
      <c r="B13" s="410"/>
      <c r="C13" s="371"/>
      <c r="D13" s="371"/>
      <c r="E13" s="371"/>
      <c r="F13" s="371"/>
      <c r="G13" s="372"/>
      <c r="H13" s="212">
        <f>SUM(H5:H12)</f>
        <v>0</v>
      </c>
      <c r="I13" s="59"/>
    </row>
    <row r="14" spans="2:9" ht="32.25" customHeight="1" x14ac:dyDescent="0.2">
      <c r="B14" s="377" t="s">
        <v>46</v>
      </c>
      <c r="C14" s="389" t="s">
        <v>39</v>
      </c>
      <c r="D14" s="389"/>
      <c r="E14" s="25" t="s">
        <v>88</v>
      </c>
      <c r="F14" s="57">
        <v>0</v>
      </c>
      <c r="G14" s="138"/>
      <c r="H14" s="23">
        <f t="shared" si="0"/>
        <v>0</v>
      </c>
      <c r="I14" s="30" t="s">
        <v>227</v>
      </c>
    </row>
    <row r="15" spans="2:9" ht="32.25" customHeight="1" x14ac:dyDescent="0.2">
      <c r="B15" s="375"/>
      <c r="C15" s="388" t="s">
        <v>40</v>
      </c>
      <c r="D15" s="388"/>
      <c r="E15" s="63" t="s">
        <v>82</v>
      </c>
      <c r="F15" s="64">
        <v>70</v>
      </c>
      <c r="G15" s="138"/>
      <c r="H15" s="23">
        <f t="shared" si="0"/>
        <v>0</v>
      </c>
      <c r="I15" s="30" t="s">
        <v>79</v>
      </c>
    </row>
    <row r="16" spans="2:9" ht="32.25" customHeight="1" x14ac:dyDescent="0.2">
      <c r="B16" s="375"/>
      <c r="C16" s="369" t="s">
        <v>41</v>
      </c>
      <c r="D16" s="369"/>
      <c r="E16" s="63" t="s">
        <v>82</v>
      </c>
      <c r="F16" s="22">
        <v>160</v>
      </c>
      <c r="G16" s="138"/>
      <c r="H16" s="23">
        <f t="shared" si="0"/>
        <v>0</v>
      </c>
      <c r="I16" s="30" t="s">
        <v>86</v>
      </c>
    </row>
    <row r="17" spans="2:9" ht="32.25" customHeight="1" x14ac:dyDescent="0.2">
      <c r="B17" s="375"/>
      <c r="C17" s="369" t="s">
        <v>43</v>
      </c>
      <c r="D17" s="407"/>
      <c r="E17" s="63" t="s">
        <v>82</v>
      </c>
      <c r="F17" s="22">
        <v>10</v>
      </c>
      <c r="G17" s="138"/>
      <c r="H17" s="23">
        <f t="shared" si="0"/>
        <v>0</v>
      </c>
      <c r="I17" s="30" t="s">
        <v>87</v>
      </c>
    </row>
    <row r="18" spans="2:9" ht="37.5" customHeight="1" x14ac:dyDescent="0.2">
      <c r="B18" s="375"/>
      <c r="C18" s="408" t="s">
        <v>157</v>
      </c>
      <c r="D18" s="409"/>
      <c r="E18" s="201" t="s">
        <v>16</v>
      </c>
      <c r="F18" s="202">
        <v>140</v>
      </c>
      <c r="G18" s="182"/>
      <c r="H18" s="23">
        <f t="shared" si="0"/>
        <v>0</v>
      </c>
      <c r="I18" s="183" t="s">
        <v>208</v>
      </c>
    </row>
    <row r="19" spans="2:9" ht="32.25" customHeight="1" x14ac:dyDescent="0.2">
      <c r="B19" s="375"/>
      <c r="C19" s="395" t="s">
        <v>45</v>
      </c>
      <c r="D19" s="396"/>
      <c r="E19" s="39" t="s">
        <v>18</v>
      </c>
      <c r="F19" s="57">
        <v>3</v>
      </c>
      <c r="G19" s="138"/>
      <c r="H19" s="23">
        <f t="shared" si="0"/>
        <v>0</v>
      </c>
      <c r="I19" s="51" t="s">
        <v>83</v>
      </c>
    </row>
    <row r="20" spans="2:9" ht="32.25" customHeight="1" x14ac:dyDescent="0.2">
      <c r="B20" s="375"/>
      <c r="C20" s="395" t="s">
        <v>47</v>
      </c>
      <c r="D20" s="396"/>
      <c r="E20" s="21" t="s">
        <v>88</v>
      </c>
      <c r="F20" s="57">
        <v>48000</v>
      </c>
      <c r="G20" s="138"/>
      <c r="H20" s="23">
        <f t="shared" si="0"/>
        <v>0</v>
      </c>
      <c r="I20" s="30" t="s">
        <v>105</v>
      </c>
    </row>
    <row r="21" spans="2:9" ht="32.25" customHeight="1" x14ac:dyDescent="0.2">
      <c r="B21" s="375"/>
      <c r="C21" s="392" t="s">
        <v>48</v>
      </c>
      <c r="D21" s="393"/>
      <c r="E21" s="21" t="s">
        <v>88</v>
      </c>
      <c r="F21" s="22">
        <v>20000</v>
      </c>
      <c r="G21" s="109"/>
      <c r="H21" s="23">
        <f t="shared" si="0"/>
        <v>0</v>
      </c>
      <c r="I21" s="30" t="s">
        <v>105</v>
      </c>
    </row>
    <row r="22" spans="2:9" ht="32.25" customHeight="1" x14ac:dyDescent="0.2">
      <c r="B22" s="375"/>
      <c r="C22" s="392" t="s">
        <v>49</v>
      </c>
      <c r="D22" s="394"/>
      <c r="E22" s="21" t="s">
        <v>88</v>
      </c>
      <c r="F22" s="22">
        <v>200</v>
      </c>
      <c r="G22" s="109"/>
      <c r="H22" s="23">
        <f t="shared" si="0"/>
        <v>0</v>
      </c>
      <c r="I22" s="30" t="s">
        <v>96</v>
      </c>
    </row>
    <row r="23" spans="2:9" ht="32.25" customHeight="1" x14ac:dyDescent="0.2">
      <c r="B23" s="375"/>
      <c r="C23" s="392" t="s">
        <v>50</v>
      </c>
      <c r="D23" s="394"/>
      <c r="E23" s="21" t="s">
        <v>18</v>
      </c>
      <c r="F23" s="22">
        <v>3</v>
      </c>
      <c r="G23" s="109"/>
      <c r="H23" s="23">
        <f t="shared" si="0"/>
        <v>0</v>
      </c>
      <c r="I23" s="152" t="s">
        <v>141</v>
      </c>
    </row>
    <row r="24" spans="2:9" ht="32.25" customHeight="1" thickBot="1" x14ac:dyDescent="0.25">
      <c r="B24" s="391"/>
      <c r="C24" s="381" t="s">
        <v>51</v>
      </c>
      <c r="D24" s="382"/>
      <c r="E24" s="21" t="s">
        <v>18</v>
      </c>
      <c r="F24" s="107">
        <v>30</v>
      </c>
      <c r="G24" s="139"/>
      <c r="H24" s="23">
        <f t="shared" si="0"/>
        <v>0</v>
      </c>
      <c r="I24" s="41" t="s">
        <v>89</v>
      </c>
    </row>
    <row r="25" spans="2:9" ht="14.25" customHeight="1" thickBot="1" x14ac:dyDescent="0.25">
      <c r="B25" s="88"/>
      <c r="C25" s="390"/>
      <c r="D25" s="390"/>
      <c r="E25" s="67"/>
      <c r="F25" s="68"/>
      <c r="G25" s="140"/>
      <c r="H25" s="69">
        <f>SUM(H14:H24)</f>
        <v>0</v>
      </c>
      <c r="I25" s="70"/>
    </row>
    <row r="26" spans="2:9" ht="32.25" customHeight="1" x14ac:dyDescent="0.2">
      <c r="B26" s="377" t="s">
        <v>52</v>
      </c>
      <c r="C26" s="389" t="s">
        <v>39</v>
      </c>
      <c r="D26" s="389"/>
      <c r="E26" s="63" t="s">
        <v>90</v>
      </c>
      <c r="F26" s="64">
        <v>0</v>
      </c>
      <c r="G26" s="135"/>
      <c r="H26" s="23">
        <f t="shared" si="0"/>
        <v>0</v>
      </c>
      <c r="I26" s="30" t="s">
        <v>227</v>
      </c>
    </row>
    <row r="27" spans="2:9" ht="32.25" customHeight="1" x14ac:dyDescent="0.2">
      <c r="B27" s="375"/>
      <c r="C27" s="388" t="s">
        <v>40</v>
      </c>
      <c r="D27" s="388"/>
      <c r="E27" s="63" t="s">
        <v>82</v>
      </c>
      <c r="F27" s="64">
        <v>70</v>
      </c>
      <c r="G27" s="136"/>
      <c r="H27" s="23">
        <f t="shared" si="0"/>
        <v>0</v>
      </c>
      <c r="I27" s="30" t="s">
        <v>79</v>
      </c>
    </row>
    <row r="28" spans="2:9" ht="32.25" customHeight="1" x14ac:dyDescent="0.2">
      <c r="B28" s="375"/>
      <c r="C28" s="369" t="s">
        <v>108</v>
      </c>
      <c r="D28" s="369"/>
      <c r="E28" s="63" t="s">
        <v>82</v>
      </c>
      <c r="F28" s="22">
        <v>12</v>
      </c>
      <c r="G28" s="136"/>
      <c r="H28" s="23">
        <f t="shared" si="0"/>
        <v>0</v>
      </c>
      <c r="I28" s="30" t="s">
        <v>107</v>
      </c>
    </row>
    <row r="29" spans="2:9" ht="32.25" customHeight="1" x14ac:dyDescent="0.2">
      <c r="B29" s="375"/>
      <c r="C29" s="369" t="s">
        <v>106</v>
      </c>
      <c r="D29" s="369"/>
      <c r="E29" s="63" t="s">
        <v>82</v>
      </c>
      <c r="F29" s="22">
        <v>10</v>
      </c>
      <c r="G29" s="136"/>
      <c r="H29" s="23">
        <f t="shared" si="0"/>
        <v>0</v>
      </c>
      <c r="I29" s="30" t="s">
        <v>109</v>
      </c>
    </row>
    <row r="30" spans="2:9" ht="32.25" customHeight="1" thickBot="1" x14ac:dyDescent="0.25">
      <c r="B30" s="375"/>
      <c r="C30" s="383" t="s">
        <v>53</v>
      </c>
      <c r="D30" s="383"/>
      <c r="E30" s="66" t="s">
        <v>88</v>
      </c>
      <c r="F30" s="107">
        <v>650</v>
      </c>
      <c r="G30" s="139"/>
      <c r="H30" s="23">
        <f t="shared" si="0"/>
        <v>0</v>
      </c>
      <c r="I30" s="73" t="s">
        <v>156</v>
      </c>
    </row>
    <row r="31" spans="2:9" ht="14.25" customHeight="1" thickBot="1" x14ac:dyDescent="0.25">
      <c r="B31" s="385"/>
      <c r="C31" s="386"/>
      <c r="D31" s="386"/>
      <c r="E31" s="386"/>
      <c r="F31" s="386"/>
      <c r="G31" s="387"/>
      <c r="H31" s="69">
        <f>SUM(H26:H30)</f>
        <v>0</v>
      </c>
      <c r="I31" s="74"/>
    </row>
    <row r="32" spans="2:9" ht="32.25" customHeight="1" x14ac:dyDescent="0.2">
      <c r="B32" s="377" t="s">
        <v>54</v>
      </c>
      <c r="C32" s="384" t="s">
        <v>39</v>
      </c>
      <c r="D32" s="384"/>
      <c r="E32" s="63" t="s">
        <v>90</v>
      </c>
      <c r="F32" s="64">
        <v>0</v>
      </c>
      <c r="G32" s="135"/>
      <c r="H32" s="23">
        <f t="shared" si="0"/>
        <v>0</v>
      </c>
      <c r="I32" s="30" t="s">
        <v>227</v>
      </c>
    </row>
    <row r="33" spans="2:9" ht="32.25" customHeight="1" x14ac:dyDescent="0.2">
      <c r="B33" s="375"/>
      <c r="C33" s="388" t="s">
        <v>40</v>
      </c>
      <c r="D33" s="388"/>
      <c r="E33" s="63" t="s">
        <v>82</v>
      </c>
      <c r="F33" s="64">
        <v>70</v>
      </c>
      <c r="G33" s="135"/>
      <c r="H33" s="23">
        <f t="shared" si="0"/>
        <v>0</v>
      </c>
      <c r="I33" s="30" t="s">
        <v>91</v>
      </c>
    </row>
    <row r="34" spans="2:9" ht="32.25" customHeight="1" thickBot="1" x14ac:dyDescent="0.25">
      <c r="B34" s="375"/>
      <c r="C34" s="383" t="s">
        <v>55</v>
      </c>
      <c r="D34" s="383"/>
      <c r="E34" s="21" t="s">
        <v>18</v>
      </c>
      <c r="F34" s="107">
        <v>3</v>
      </c>
      <c r="G34" s="139"/>
      <c r="H34" s="23">
        <f t="shared" si="0"/>
        <v>0</v>
      </c>
      <c r="I34" s="73" t="s">
        <v>111</v>
      </c>
    </row>
    <row r="35" spans="2:9" ht="14.25" customHeight="1" thickBot="1" x14ac:dyDescent="0.25">
      <c r="B35" s="398"/>
      <c r="C35" s="399"/>
      <c r="D35" s="399"/>
      <c r="E35" s="399"/>
      <c r="F35" s="399"/>
      <c r="G35" s="399"/>
      <c r="H35" s="69">
        <f>SUM(H32:H34)</f>
        <v>0</v>
      </c>
      <c r="I35" s="74"/>
    </row>
    <row r="36" spans="2:9" ht="32.25" customHeight="1" x14ac:dyDescent="0.2">
      <c r="B36" s="166" t="s">
        <v>56</v>
      </c>
      <c r="C36" s="384" t="s">
        <v>39</v>
      </c>
      <c r="D36" s="384"/>
      <c r="E36" s="63" t="s">
        <v>90</v>
      </c>
      <c r="F36" s="64">
        <v>0</v>
      </c>
      <c r="G36" s="135"/>
      <c r="H36" s="23">
        <f t="shared" si="0"/>
        <v>0</v>
      </c>
      <c r="I36" s="30" t="s">
        <v>227</v>
      </c>
    </row>
    <row r="37" spans="2:9" ht="32.25" customHeight="1" thickBot="1" x14ac:dyDescent="0.25">
      <c r="B37" s="168"/>
      <c r="C37" s="397" t="s">
        <v>40</v>
      </c>
      <c r="D37" s="397"/>
      <c r="E37" s="63" t="s">
        <v>82</v>
      </c>
      <c r="F37" s="64">
        <v>70</v>
      </c>
      <c r="G37" s="139"/>
      <c r="H37" s="23">
        <f t="shared" si="0"/>
        <v>0</v>
      </c>
      <c r="I37" s="30" t="s">
        <v>91</v>
      </c>
    </row>
    <row r="38" spans="2:9" ht="14.25" customHeight="1" thickBot="1" x14ac:dyDescent="0.25">
      <c r="B38" s="398"/>
      <c r="C38" s="400"/>
      <c r="D38" s="400"/>
      <c r="E38" s="400"/>
      <c r="F38" s="400"/>
      <c r="G38" s="400"/>
      <c r="H38" s="69">
        <f>SUM(H36:H37)</f>
        <v>0</v>
      </c>
      <c r="I38" s="74"/>
    </row>
    <row r="39" spans="2:9" ht="39.75" customHeight="1" x14ac:dyDescent="0.2">
      <c r="B39" s="375" t="s">
        <v>149</v>
      </c>
      <c r="C39" s="369" t="s">
        <v>57</v>
      </c>
      <c r="D39" s="369"/>
      <c r="E39" s="21" t="s">
        <v>18</v>
      </c>
      <c r="F39" s="47">
        <v>2.5</v>
      </c>
      <c r="G39" s="136"/>
      <c r="H39" s="23">
        <f>F39*G39</f>
        <v>0</v>
      </c>
      <c r="I39" s="65" t="s">
        <v>92</v>
      </c>
    </row>
    <row r="40" spans="2:9" s="219" customFormat="1" ht="39.75" customHeight="1" thickBot="1" x14ac:dyDescent="0.25">
      <c r="B40" s="375"/>
      <c r="C40" s="366" t="s">
        <v>226</v>
      </c>
      <c r="D40" s="366"/>
      <c r="E40" s="214" t="s">
        <v>18</v>
      </c>
      <c r="F40" s="215">
        <v>0.6</v>
      </c>
      <c r="G40" s="216"/>
      <c r="H40" s="217">
        <f>F40*G40</f>
        <v>0</v>
      </c>
      <c r="I40" s="218" t="s">
        <v>225</v>
      </c>
    </row>
    <row r="41" spans="2:9" s="219" customFormat="1" ht="32.25" customHeight="1" x14ac:dyDescent="0.2">
      <c r="B41" s="376"/>
      <c r="C41" s="367" t="s">
        <v>210</v>
      </c>
      <c r="D41" s="368"/>
      <c r="E41" s="220" t="s">
        <v>4</v>
      </c>
      <c r="F41" s="221">
        <v>940</v>
      </c>
      <c r="G41" s="222"/>
      <c r="H41" s="223">
        <f>F41*G41</f>
        <v>0</v>
      </c>
      <c r="I41" s="290" t="s">
        <v>209</v>
      </c>
    </row>
    <row r="42" spans="2:9" s="219" customFormat="1" ht="34.5" customHeight="1" x14ac:dyDescent="0.2">
      <c r="B42" s="376"/>
      <c r="C42" s="366" t="s">
        <v>21</v>
      </c>
      <c r="D42" s="366"/>
      <c r="E42" s="224" t="s">
        <v>4</v>
      </c>
      <c r="F42" s="215">
        <v>900</v>
      </c>
      <c r="G42" s="216"/>
      <c r="H42" s="217">
        <f>F42*G42</f>
        <v>0</v>
      </c>
      <c r="I42" s="225" t="s">
        <v>94</v>
      </c>
    </row>
    <row r="43" spans="2:9" s="219" customFormat="1" ht="32.25" customHeight="1" thickBot="1" x14ac:dyDescent="0.25">
      <c r="B43" s="376"/>
      <c r="C43" s="365" t="s">
        <v>58</v>
      </c>
      <c r="D43" s="365"/>
      <c r="E43" s="226" t="s">
        <v>4</v>
      </c>
      <c r="F43" s="227">
        <v>140</v>
      </c>
      <c r="G43" s="228"/>
      <c r="H43" s="217">
        <f t="shared" si="0"/>
        <v>0</v>
      </c>
      <c r="I43" s="229" t="s">
        <v>110</v>
      </c>
    </row>
    <row r="44" spans="2:9" s="219" customFormat="1" ht="14.25" customHeight="1" thickBot="1" x14ac:dyDescent="0.25">
      <c r="B44" s="230"/>
      <c r="C44" s="373"/>
      <c r="D44" s="373"/>
      <c r="E44" s="231"/>
      <c r="F44" s="232"/>
      <c r="G44" s="233"/>
      <c r="H44" s="234">
        <f>SUM(H39:H43)</f>
        <v>0</v>
      </c>
      <c r="I44" s="235"/>
    </row>
    <row r="45" spans="2:9" s="219" customFormat="1" ht="32.25" customHeight="1" x14ac:dyDescent="0.2">
      <c r="B45" s="377" t="s">
        <v>3</v>
      </c>
      <c r="C45" s="374" t="s">
        <v>84</v>
      </c>
      <c r="D45" s="374"/>
      <c r="E45" s="236" t="s">
        <v>95</v>
      </c>
      <c r="F45" s="237">
        <v>7000</v>
      </c>
      <c r="G45" s="238"/>
      <c r="H45" s="217">
        <f t="shared" si="0"/>
        <v>0</v>
      </c>
      <c r="I45" s="239" t="s">
        <v>85</v>
      </c>
    </row>
    <row r="46" spans="2:9" ht="32.25" customHeight="1" x14ac:dyDescent="0.2">
      <c r="B46" s="376"/>
      <c r="C46" s="369" t="s">
        <v>126</v>
      </c>
      <c r="D46" s="369"/>
      <c r="E46" s="50" t="s">
        <v>95</v>
      </c>
      <c r="F46" s="47">
        <v>1400</v>
      </c>
      <c r="G46" s="136"/>
      <c r="H46" s="23">
        <f>F46*G46</f>
        <v>0</v>
      </c>
      <c r="I46" s="65" t="s">
        <v>127</v>
      </c>
    </row>
    <row r="47" spans="2:9" ht="32.25" customHeight="1" thickBot="1" x14ac:dyDescent="0.25">
      <c r="B47" s="378"/>
      <c r="C47" s="379" t="s">
        <v>123</v>
      </c>
      <c r="D47" s="380"/>
      <c r="E47" s="177"/>
      <c r="F47" s="178"/>
      <c r="G47" s="179"/>
      <c r="H47" s="54">
        <f>F47*G47</f>
        <v>0</v>
      </c>
      <c r="I47" s="180"/>
    </row>
    <row r="48" spans="2:9" ht="13.5" thickBot="1" x14ac:dyDescent="0.25">
      <c r="B48" s="89"/>
      <c r="C48" s="75"/>
      <c r="D48" s="75"/>
      <c r="E48" s="75"/>
      <c r="F48" s="76"/>
      <c r="G48" s="77"/>
      <c r="H48" s="69">
        <f>SUM(H45:H47)</f>
        <v>0</v>
      </c>
      <c r="I48" s="78"/>
    </row>
    <row r="49" spans="2:9" ht="13.5" thickBot="1" x14ac:dyDescent="0.25">
      <c r="B49" s="370" t="s">
        <v>35</v>
      </c>
      <c r="C49" s="371"/>
      <c r="D49" s="371"/>
      <c r="E49" s="371"/>
      <c r="F49" s="371"/>
      <c r="G49" s="372"/>
      <c r="H49" s="29">
        <f>SUM(H13,H25,H31,H35,H38,H44,H48)</f>
        <v>0</v>
      </c>
      <c r="I49" s="32"/>
    </row>
    <row r="54" spans="2:9" x14ac:dyDescent="0.2">
      <c r="B54" s="33"/>
      <c r="C54" s="33"/>
      <c r="D54" s="33"/>
      <c r="E54" s="33"/>
      <c r="F54" s="33"/>
      <c r="G54" s="7"/>
      <c r="H54" s="33"/>
      <c r="I54" s="33"/>
    </row>
    <row r="55" spans="2:9" ht="43.5" customHeight="1" x14ac:dyDescent="0.2">
      <c r="B55" s="363"/>
      <c r="C55" s="364"/>
      <c r="D55" s="364"/>
      <c r="E55" s="364"/>
      <c r="F55" s="364"/>
      <c r="G55" s="364"/>
      <c r="H55" s="364"/>
      <c r="I55" s="364"/>
    </row>
  </sheetData>
  <mergeCells count="53">
    <mergeCell ref="C17:D17"/>
    <mergeCell ref="C20:D20"/>
    <mergeCell ref="C8:D8"/>
    <mergeCell ref="C9:D9"/>
    <mergeCell ref="C10:D10"/>
    <mergeCell ref="C11:D11"/>
    <mergeCell ref="C12:D12"/>
    <mergeCell ref="C18:D18"/>
    <mergeCell ref="B13:G13"/>
    <mergeCell ref="C14:D14"/>
    <mergeCell ref="B2:I2"/>
    <mergeCell ref="C4:D4"/>
    <mergeCell ref="C6:D6"/>
    <mergeCell ref="C7:D7"/>
    <mergeCell ref="B5:B12"/>
    <mergeCell ref="C5:D5"/>
    <mergeCell ref="C36:D36"/>
    <mergeCell ref="C37:D37"/>
    <mergeCell ref="B35:G35"/>
    <mergeCell ref="B38:G38"/>
    <mergeCell ref="B26:B30"/>
    <mergeCell ref="C29:D29"/>
    <mergeCell ref="C30:D30"/>
    <mergeCell ref="C28:D28"/>
    <mergeCell ref="C24:D24"/>
    <mergeCell ref="C34:D34"/>
    <mergeCell ref="C32:D32"/>
    <mergeCell ref="B31:G31"/>
    <mergeCell ref="B32:B34"/>
    <mergeCell ref="C33:D33"/>
    <mergeCell ref="C26:D26"/>
    <mergeCell ref="C27:D27"/>
    <mergeCell ref="C25:D25"/>
    <mergeCell ref="B14:B24"/>
    <mergeCell ref="C15:D15"/>
    <mergeCell ref="C16:D16"/>
    <mergeCell ref="C21:D21"/>
    <mergeCell ref="C22:D22"/>
    <mergeCell ref="C23:D23"/>
    <mergeCell ref="C19:D19"/>
    <mergeCell ref="B55:I55"/>
    <mergeCell ref="C43:D43"/>
    <mergeCell ref="C42:D42"/>
    <mergeCell ref="C41:D41"/>
    <mergeCell ref="C39:D39"/>
    <mergeCell ref="B49:G49"/>
    <mergeCell ref="C44:D44"/>
    <mergeCell ref="C45:D45"/>
    <mergeCell ref="C46:D46"/>
    <mergeCell ref="B39:B43"/>
    <mergeCell ref="B45:B47"/>
    <mergeCell ref="C47:D47"/>
    <mergeCell ref="C40:D40"/>
  </mergeCells>
  <phoneticPr fontId="1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44" orientation="portrait" r:id="rId1"/>
  <headerFooter alignWithMargins="0">
    <oddFooter>&amp;LDEPARTMENT OF &amp;"Arial Black,Regular"PRIMARY INDUSTRY AND RESOURCES&amp;"Arial,Regular"
Page &amp;P of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showGridLines="0" zoomScaleNormal="75" zoomScaleSheetLayoutView="75" workbookViewId="0">
      <selection activeCell="I19" sqref="I19"/>
    </sheetView>
  </sheetViews>
  <sheetFormatPr defaultRowHeight="12.75" x14ac:dyDescent="0.2"/>
  <cols>
    <col min="1" max="1" width="9.140625" style="2"/>
    <col min="2" max="2" width="18.28515625" style="2" customWidth="1"/>
    <col min="3" max="3" width="10.85546875" style="2" customWidth="1"/>
    <col min="4" max="4" width="11.7109375" style="2" customWidth="1"/>
    <col min="5" max="5" width="7.42578125" style="2" customWidth="1"/>
    <col min="6" max="6" width="11.140625" style="3" customWidth="1"/>
    <col min="7" max="7" width="9.140625" style="4"/>
    <col min="8" max="8" width="10.5703125" style="2" customWidth="1"/>
    <col min="9" max="9" width="54.28515625" style="4" customWidth="1"/>
    <col min="10" max="16384" width="9.140625" style="2"/>
  </cols>
  <sheetData>
    <row r="1" spans="2:9" ht="24.95" customHeight="1" thickBot="1" x14ac:dyDescent="0.25">
      <c r="B1" s="433"/>
      <c r="C1" s="434"/>
      <c r="D1" s="434"/>
      <c r="E1" s="434"/>
      <c r="F1" s="434"/>
      <c r="G1" s="434"/>
      <c r="H1" s="434"/>
      <c r="I1" s="434"/>
    </row>
    <row r="2" spans="2:9" ht="31.5" customHeight="1" thickBot="1" x14ac:dyDescent="0.25">
      <c r="B2" s="401" t="s">
        <v>195</v>
      </c>
      <c r="C2" s="402"/>
      <c r="D2" s="402"/>
      <c r="E2" s="402"/>
      <c r="F2" s="402"/>
      <c r="G2" s="402"/>
      <c r="H2" s="402"/>
      <c r="I2" s="403"/>
    </row>
    <row r="3" spans="2:9" ht="10.5" customHeight="1" thickBot="1" x14ac:dyDescent="0.25">
      <c r="B3" s="12"/>
      <c r="C3" s="12"/>
      <c r="D3" s="12"/>
      <c r="E3" s="12"/>
      <c r="F3" s="12"/>
      <c r="G3" s="133"/>
      <c r="H3" s="13"/>
      <c r="I3" s="2"/>
    </row>
    <row r="4" spans="2:9" ht="34.5" thickBot="1" x14ac:dyDescent="0.25">
      <c r="B4" s="14" t="s">
        <v>25</v>
      </c>
      <c r="C4" s="431" t="s">
        <v>1</v>
      </c>
      <c r="D4" s="431"/>
      <c r="E4" s="15" t="s">
        <v>2</v>
      </c>
      <c r="F4" s="16" t="s">
        <v>14</v>
      </c>
      <c r="G4" s="16" t="s">
        <v>13</v>
      </c>
      <c r="H4" s="17" t="s">
        <v>12</v>
      </c>
      <c r="I4" s="28" t="s">
        <v>24</v>
      </c>
    </row>
    <row r="5" spans="2:9" s="246" customFormat="1" ht="32.25" customHeight="1" x14ac:dyDescent="0.2">
      <c r="B5" s="241" t="s">
        <v>150</v>
      </c>
      <c r="C5" s="435" t="s">
        <v>170</v>
      </c>
      <c r="D5" s="374"/>
      <c r="E5" s="242" t="s">
        <v>17</v>
      </c>
      <c r="F5" s="243">
        <v>0.24</v>
      </c>
      <c r="G5" s="244"/>
      <c r="H5" s="217">
        <f>G5*F5</f>
        <v>0</v>
      </c>
      <c r="I5" s="245" t="s">
        <v>158</v>
      </c>
    </row>
    <row r="6" spans="2:9" s="246" customFormat="1" ht="32.25" customHeight="1" x14ac:dyDescent="0.2">
      <c r="B6" s="247"/>
      <c r="C6" s="419" t="s">
        <v>59</v>
      </c>
      <c r="D6" s="432"/>
      <c r="E6" s="214" t="s">
        <v>18</v>
      </c>
      <c r="F6" s="221">
        <v>4</v>
      </c>
      <c r="G6" s="222"/>
      <c r="H6" s="217">
        <f>G6*F6</f>
        <v>0</v>
      </c>
      <c r="I6" s="245" t="s">
        <v>159</v>
      </c>
    </row>
    <row r="7" spans="2:9" s="246" customFormat="1" ht="32.25" customHeight="1" x14ac:dyDescent="0.2">
      <c r="B7" s="247"/>
      <c r="C7" s="366" t="s">
        <v>22</v>
      </c>
      <c r="D7" s="436"/>
      <c r="E7" s="214" t="s">
        <v>4</v>
      </c>
      <c r="F7" s="31">
        <v>795</v>
      </c>
      <c r="G7" s="145"/>
      <c r="H7" s="217">
        <f>G7*F7</f>
        <v>0</v>
      </c>
      <c r="I7" s="218" t="s">
        <v>31</v>
      </c>
    </row>
    <row r="8" spans="2:9" ht="32.25" customHeight="1" thickBot="1" x14ac:dyDescent="0.25">
      <c r="B8" s="27"/>
      <c r="C8" s="430" t="s">
        <v>61</v>
      </c>
      <c r="D8" s="430"/>
      <c r="E8" s="117" t="s">
        <v>88</v>
      </c>
      <c r="F8" s="112">
        <v>50</v>
      </c>
      <c r="G8" s="143"/>
      <c r="H8" s="23">
        <f>G8*F8</f>
        <v>0</v>
      </c>
      <c r="I8" s="108" t="s">
        <v>97</v>
      </c>
    </row>
    <row r="9" spans="2:9" ht="14.25" customHeight="1" thickBot="1" x14ac:dyDescent="0.25">
      <c r="B9" s="410"/>
      <c r="C9" s="438"/>
      <c r="D9" s="438"/>
      <c r="E9" s="438"/>
      <c r="F9" s="438"/>
      <c r="G9" s="439"/>
      <c r="H9" s="60">
        <f>SUM(H5:H8)</f>
        <v>0</v>
      </c>
      <c r="I9" s="59"/>
    </row>
    <row r="10" spans="2:9" ht="32.25" customHeight="1" x14ac:dyDescent="0.2">
      <c r="B10" s="440" t="s">
        <v>148</v>
      </c>
      <c r="C10" s="442" t="s">
        <v>169</v>
      </c>
      <c r="D10" s="442"/>
      <c r="E10" s="158" t="s">
        <v>144</v>
      </c>
      <c r="F10" s="159">
        <v>3</v>
      </c>
      <c r="G10" s="160"/>
      <c r="H10" s="57">
        <f>G10*F10</f>
        <v>0</v>
      </c>
      <c r="I10" s="170" t="s">
        <v>145</v>
      </c>
    </row>
    <row r="11" spans="2:9" s="246" customFormat="1" ht="32.25" customHeight="1" thickBot="1" x14ac:dyDescent="0.25">
      <c r="B11" s="441"/>
      <c r="C11" s="437" t="s">
        <v>147</v>
      </c>
      <c r="D11" s="437"/>
      <c r="E11" s="248" t="s">
        <v>146</v>
      </c>
      <c r="F11" s="249">
        <v>0.24</v>
      </c>
      <c r="G11" s="248"/>
      <c r="H11" s="250">
        <f>G11*F11</f>
        <v>0</v>
      </c>
      <c r="I11" s="251" t="s">
        <v>23</v>
      </c>
    </row>
    <row r="12" spans="2:9" ht="14.25" customHeight="1" thickBot="1" x14ac:dyDescent="0.25">
      <c r="B12" s="423"/>
      <c r="C12" s="424"/>
      <c r="D12" s="424"/>
      <c r="E12" s="424"/>
      <c r="F12" s="424"/>
      <c r="G12" s="424"/>
      <c r="H12" s="110">
        <f>SUM(H10:H11)</f>
        <v>0</v>
      </c>
      <c r="I12" s="59"/>
    </row>
    <row r="13" spans="2:9" ht="32.25" customHeight="1" x14ac:dyDescent="0.2">
      <c r="B13" s="55" t="s">
        <v>34</v>
      </c>
      <c r="C13" s="388" t="s">
        <v>32</v>
      </c>
      <c r="D13" s="388"/>
      <c r="E13" s="25" t="s">
        <v>18</v>
      </c>
      <c r="F13" s="57">
        <v>2.5</v>
      </c>
      <c r="G13" s="138"/>
      <c r="H13" s="54">
        <f>G13*F13</f>
        <v>0</v>
      </c>
      <c r="I13" s="58" t="s">
        <v>98</v>
      </c>
    </row>
    <row r="14" spans="2:9" ht="32.25" customHeight="1" thickBot="1" x14ac:dyDescent="0.25">
      <c r="B14" s="56"/>
      <c r="C14" s="415" t="s">
        <v>173</v>
      </c>
      <c r="D14" s="366"/>
      <c r="E14" s="21" t="s">
        <v>18</v>
      </c>
      <c r="F14" s="22">
        <v>1</v>
      </c>
      <c r="G14" s="109"/>
      <c r="H14" s="23">
        <f>G14*F14</f>
        <v>0</v>
      </c>
      <c r="I14" s="51" t="s">
        <v>33</v>
      </c>
    </row>
    <row r="15" spans="2:9" ht="14.25" customHeight="1" thickBot="1" x14ac:dyDescent="0.25">
      <c r="B15" s="423"/>
      <c r="C15" s="424"/>
      <c r="D15" s="424"/>
      <c r="E15" s="424"/>
      <c r="F15" s="424"/>
      <c r="G15" s="424"/>
      <c r="H15" s="110">
        <f>SUM(H13:H14)</f>
        <v>0</v>
      </c>
      <c r="I15" s="59"/>
    </row>
    <row r="16" spans="2:9" ht="32.25" customHeight="1" x14ac:dyDescent="0.2">
      <c r="B16" s="176" t="s">
        <v>149</v>
      </c>
      <c r="C16" s="369" t="s">
        <v>20</v>
      </c>
      <c r="D16" s="369"/>
      <c r="E16" s="21" t="s">
        <v>18</v>
      </c>
      <c r="F16" s="47">
        <v>2.5</v>
      </c>
      <c r="G16" s="109"/>
      <c r="H16" s="23">
        <f>G16*F16</f>
        <v>0</v>
      </c>
      <c r="I16" s="30" t="s">
        <v>29</v>
      </c>
    </row>
    <row r="17" spans="2:9" s="219" customFormat="1" ht="32.25" customHeight="1" x14ac:dyDescent="0.2">
      <c r="B17" s="252"/>
      <c r="C17" s="366" t="s">
        <v>226</v>
      </c>
      <c r="D17" s="366"/>
      <c r="E17" s="214" t="s">
        <v>18</v>
      </c>
      <c r="F17" s="215">
        <v>0.6</v>
      </c>
      <c r="G17" s="216"/>
      <c r="H17" s="217">
        <f>G17*F17</f>
        <v>0</v>
      </c>
      <c r="I17" s="218" t="s">
        <v>225</v>
      </c>
    </row>
    <row r="18" spans="2:9" s="246" customFormat="1" ht="35.25" customHeight="1" x14ac:dyDescent="0.2">
      <c r="B18" s="252"/>
      <c r="C18" s="366" t="s">
        <v>19</v>
      </c>
      <c r="D18" s="366"/>
      <c r="E18" s="214" t="s">
        <v>4</v>
      </c>
      <c r="F18" s="253">
        <v>500</v>
      </c>
      <c r="G18" s="145"/>
      <c r="H18" s="217">
        <f>G18*F18</f>
        <v>0</v>
      </c>
      <c r="I18" s="218" t="s">
        <v>228</v>
      </c>
    </row>
    <row r="19" spans="2:9" s="246" customFormat="1" ht="32.25" customHeight="1" x14ac:dyDescent="0.2">
      <c r="B19" s="254"/>
      <c r="C19" s="419" t="s">
        <v>21</v>
      </c>
      <c r="D19" s="420"/>
      <c r="E19" s="224" t="s">
        <v>4</v>
      </c>
      <c r="F19" s="215">
        <v>900</v>
      </c>
      <c r="G19" s="255"/>
      <c r="H19" s="217">
        <f>G19*F19</f>
        <v>0</v>
      </c>
      <c r="I19" s="256" t="s">
        <v>28</v>
      </c>
    </row>
    <row r="20" spans="2:9" ht="32.25" customHeight="1" thickBot="1" x14ac:dyDescent="0.25">
      <c r="B20" s="113"/>
      <c r="C20" s="167" t="s">
        <v>60</v>
      </c>
      <c r="D20" s="169"/>
      <c r="E20" s="39" t="s">
        <v>4</v>
      </c>
      <c r="F20" s="107">
        <v>140</v>
      </c>
      <c r="G20" s="139"/>
      <c r="H20" s="23">
        <f>G20*F20</f>
        <v>0</v>
      </c>
      <c r="I20" s="73" t="s">
        <v>110</v>
      </c>
    </row>
    <row r="21" spans="2:9" ht="14.25" customHeight="1" thickBot="1" x14ac:dyDescent="0.25">
      <c r="B21" s="423"/>
      <c r="C21" s="424"/>
      <c r="D21" s="424"/>
      <c r="E21" s="424"/>
      <c r="F21" s="424"/>
      <c r="G21" s="424"/>
      <c r="H21" s="110">
        <f>SUM(H16:H20)</f>
        <v>0</v>
      </c>
      <c r="I21" s="59"/>
    </row>
    <row r="22" spans="2:9" ht="32.25" customHeight="1" thickBot="1" x14ac:dyDescent="0.25">
      <c r="B22" s="113" t="s">
        <v>3</v>
      </c>
      <c r="C22" s="422"/>
      <c r="D22" s="422"/>
      <c r="E22" s="52"/>
      <c r="F22" s="53"/>
      <c r="G22" s="141"/>
      <c r="H22" s="40">
        <f>G22*F22</f>
        <v>0</v>
      </c>
      <c r="I22" s="41"/>
    </row>
    <row r="23" spans="2:9" ht="13.5" customHeight="1" thickBot="1" x14ac:dyDescent="0.25">
      <c r="B23" s="90"/>
      <c r="C23" s="91"/>
      <c r="D23" s="91"/>
      <c r="E23" s="91"/>
      <c r="F23" s="92"/>
      <c r="G23" s="93"/>
      <c r="H23" s="114">
        <f>SUM(H22)</f>
        <v>0</v>
      </c>
      <c r="I23" s="94"/>
    </row>
    <row r="24" spans="2:9" ht="19.5" customHeight="1" thickBot="1" x14ac:dyDescent="0.25">
      <c r="B24" s="370" t="s">
        <v>67</v>
      </c>
      <c r="C24" s="417"/>
      <c r="D24" s="417"/>
      <c r="E24" s="417"/>
      <c r="F24" s="417"/>
      <c r="G24" s="418"/>
      <c r="H24" s="29">
        <f>SUM(H9,H12,H15,H21,H23)</f>
        <v>0</v>
      </c>
      <c r="I24" s="32"/>
    </row>
    <row r="25" spans="2:9" ht="19.5" customHeight="1" x14ac:dyDescent="0.2">
      <c r="B25" s="1"/>
      <c r="C25" s="1"/>
      <c r="D25" s="1"/>
      <c r="E25" s="1"/>
      <c r="F25" s="33"/>
      <c r="G25" s="7"/>
      <c r="H25" s="1"/>
      <c r="I25" s="7"/>
    </row>
    <row r="26" spans="2:9" ht="15" customHeight="1" x14ac:dyDescent="0.2">
      <c r="B26" s="33"/>
      <c r="C26" s="33"/>
      <c r="D26" s="33"/>
      <c r="E26" s="33"/>
      <c r="F26" s="33"/>
      <c r="G26" s="7"/>
      <c r="H26" s="33"/>
      <c r="I26" s="33"/>
    </row>
    <row r="27" spans="2:9" ht="44.25" customHeight="1" x14ac:dyDescent="0.2">
      <c r="B27" s="363"/>
      <c r="C27" s="363"/>
      <c r="D27" s="363"/>
      <c r="E27" s="363"/>
      <c r="F27" s="363"/>
      <c r="G27" s="363"/>
      <c r="H27" s="363"/>
      <c r="I27" s="363"/>
    </row>
    <row r="28" spans="2:9" ht="20.100000000000001" customHeight="1" x14ac:dyDescent="0.2">
      <c r="B28" s="421"/>
      <c r="C28" s="421"/>
      <c r="D28" s="411"/>
      <c r="E28" s="411"/>
      <c r="F28" s="34"/>
      <c r="G28" s="7"/>
      <c r="H28" s="35"/>
      <c r="I28" s="7"/>
    </row>
    <row r="29" spans="2:9" x14ac:dyDescent="0.2">
      <c r="B29" s="421"/>
      <c r="C29" s="421"/>
      <c r="D29" s="411"/>
      <c r="E29" s="411"/>
      <c r="F29" s="36"/>
      <c r="G29" s="7"/>
      <c r="H29" s="35"/>
      <c r="I29" s="7"/>
    </row>
    <row r="30" spans="2:9" ht="20.100000000000001" customHeight="1" x14ac:dyDescent="0.2">
      <c r="B30" s="411"/>
      <c r="C30" s="411"/>
      <c r="D30" s="416"/>
      <c r="E30" s="416"/>
      <c r="F30" s="34"/>
      <c r="G30" s="7"/>
      <c r="H30" s="35"/>
      <c r="I30" s="7"/>
    </row>
    <row r="31" spans="2:9" ht="20.100000000000001" customHeight="1" x14ac:dyDescent="0.2">
      <c r="B31" s="411"/>
      <c r="C31" s="411"/>
      <c r="D31" s="416"/>
      <c r="E31" s="416"/>
      <c r="F31" s="428"/>
      <c r="G31" s="427"/>
      <c r="H31" s="412"/>
      <c r="I31" s="413"/>
    </row>
    <row r="32" spans="2:9" ht="20.100000000000001" customHeight="1" x14ac:dyDescent="0.2">
      <c r="B32" s="411"/>
      <c r="C32" s="411"/>
      <c r="D32" s="411"/>
      <c r="E32" s="416"/>
      <c r="F32" s="429"/>
      <c r="G32" s="427"/>
      <c r="H32" s="412"/>
      <c r="I32" s="414"/>
    </row>
    <row r="33" spans="2:9" ht="20.100000000000001" customHeight="1" x14ac:dyDescent="0.2">
      <c r="B33" s="411"/>
      <c r="C33" s="411"/>
      <c r="D33" s="416"/>
      <c r="E33" s="416"/>
      <c r="F33" s="428"/>
      <c r="G33" s="427"/>
      <c r="H33" s="412"/>
      <c r="I33" s="413"/>
    </row>
    <row r="34" spans="2:9" ht="20.100000000000001" customHeight="1" x14ac:dyDescent="0.2">
      <c r="B34" s="411"/>
      <c r="C34" s="411"/>
      <c r="D34" s="416"/>
      <c r="E34" s="416"/>
      <c r="F34" s="428"/>
      <c r="G34" s="427"/>
      <c r="H34" s="412"/>
      <c r="I34" s="413"/>
    </row>
    <row r="35" spans="2:9" ht="20.100000000000001" customHeight="1" x14ac:dyDescent="0.2">
      <c r="B35" s="411"/>
      <c r="C35" s="411"/>
      <c r="D35" s="416"/>
      <c r="E35" s="416"/>
      <c r="F35" s="37"/>
      <c r="G35" s="7"/>
      <c r="H35" s="35"/>
      <c r="I35" s="7"/>
    </row>
    <row r="36" spans="2:9" x14ac:dyDescent="0.2">
      <c r="B36" s="411"/>
      <c r="C36" s="411"/>
      <c r="D36" s="416"/>
      <c r="E36" s="416"/>
      <c r="F36" s="38"/>
      <c r="G36" s="7"/>
      <c r="H36" s="35"/>
      <c r="I36" s="7"/>
    </row>
    <row r="37" spans="2:9" ht="20.100000000000001" customHeight="1" x14ac:dyDescent="0.2">
      <c r="B37" s="411"/>
      <c r="C37" s="411"/>
      <c r="D37" s="416"/>
      <c r="E37" s="416"/>
      <c r="F37" s="37"/>
      <c r="G37" s="7"/>
      <c r="H37" s="35"/>
      <c r="I37" s="7"/>
    </row>
    <row r="38" spans="2:9" ht="20.100000000000001" customHeight="1" x14ac:dyDescent="0.2">
      <c r="B38" s="411"/>
      <c r="C38" s="411"/>
      <c r="D38" s="416"/>
      <c r="E38" s="416"/>
      <c r="F38" s="37"/>
      <c r="G38" s="7"/>
      <c r="H38" s="35"/>
      <c r="I38" s="7"/>
    </row>
    <row r="39" spans="2:9" x14ac:dyDescent="0.2">
      <c r="B39" s="411"/>
      <c r="C39" s="411"/>
      <c r="D39" s="411"/>
      <c r="E39" s="411"/>
      <c r="F39" s="38"/>
      <c r="G39" s="7"/>
      <c r="H39" s="35"/>
      <c r="I39" s="7"/>
    </row>
    <row r="40" spans="2:9" ht="20.100000000000001" customHeight="1" x14ac:dyDescent="0.2">
      <c r="B40" s="411"/>
      <c r="C40" s="411"/>
      <c r="D40" s="411"/>
      <c r="E40" s="411"/>
      <c r="F40" s="37"/>
      <c r="G40" s="7"/>
      <c r="H40" s="35"/>
      <c r="I40" s="7"/>
    </row>
    <row r="41" spans="2:9" ht="20.100000000000001" customHeight="1" x14ac:dyDescent="0.2">
      <c r="B41" s="411"/>
      <c r="C41" s="411"/>
      <c r="D41" s="416"/>
      <c r="E41" s="416"/>
      <c r="F41" s="37"/>
      <c r="G41" s="7"/>
      <c r="H41" s="35"/>
      <c r="I41" s="7"/>
    </row>
    <row r="42" spans="2:9" ht="20.100000000000001" customHeight="1" x14ac:dyDescent="0.2">
      <c r="B42" s="411"/>
      <c r="C42" s="411"/>
      <c r="D42" s="416"/>
      <c r="E42" s="416"/>
      <c r="F42" s="37"/>
      <c r="G42" s="7"/>
      <c r="H42" s="35"/>
      <c r="I42" s="7"/>
    </row>
    <row r="43" spans="2:9" ht="20.100000000000001" customHeight="1" x14ac:dyDescent="0.2">
      <c r="B43" s="411"/>
      <c r="C43" s="411"/>
      <c r="D43" s="416"/>
      <c r="E43" s="416"/>
      <c r="F43" s="37"/>
      <c r="G43" s="7"/>
      <c r="H43" s="35"/>
      <c r="I43" s="7"/>
    </row>
    <row r="44" spans="2:9" ht="38.25" customHeight="1" x14ac:dyDescent="0.2">
      <c r="B44" s="411"/>
      <c r="C44" s="411"/>
      <c r="D44" s="416"/>
      <c r="E44" s="416"/>
      <c r="F44" s="37"/>
      <c r="G44" s="7"/>
      <c r="H44" s="35"/>
      <c r="I44" s="7"/>
    </row>
    <row r="45" spans="2:9" ht="19.5" customHeight="1" x14ac:dyDescent="0.2">
      <c r="B45" s="421"/>
      <c r="C45" s="421"/>
      <c r="D45" s="425"/>
      <c r="E45" s="425"/>
      <c r="F45" s="428"/>
      <c r="G45" s="413"/>
      <c r="H45" s="412"/>
      <c r="I45" s="413"/>
    </row>
    <row r="46" spans="2:9" ht="19.5" customHeight="1" x14ac:dyDescent="0.2">
      <c r="B46" s="421"/>
      <c r="C46" s="421"/>
      <c r="D46" s="425"/>
      <c r="E46" s="425"/>
      <c r="F46" s="429"/>
      <c r="G46" s="413"/>
      <c r="H46" s="412"/>
      <c r="I46" s="413"/>
    </row>
    <row r="47" spans="2:9" ht="20.100000000000001" customHeight="1" x14ac:dyDescent="0.2">
      <c r="B47" s="416"/>
      <c r="C47" s="416"/>
      <c r="D47" s="416"/>
      <c r="E47" s="416"/>
      <c r="F47" s="426"/>
      <c r="G47" s="426"/>
      <c r="H47" s="426"/>
      <c r="I47" s="6"/>
    </row>
  </sheetData>
  <mergeCells count="67">
    <mergeCell ref="C8:D8"/>
    <mergeCell ref="C4:D4"/>
    <mergeCell ref="C6:D6"/>
    <mergeCell ref="B1:I1"/>
    <mergeCell ref="C18:D18"/>
    <mergeCell ref="B2:I2"/>
    <mergeCell ref="C5:D5"/>
    <mergeCell ref="C16:D16"/>
    <mergeCell ref="C7:D7"/>
    <mergeCell ref="C11:D11"/>
    <mergeCell ref="B9:G9"/>
    <mergeCell ref="C13:D13"/>
    <mergeCell ref="B10:B11"/>
    <mergeCell ref="C10:D10"/>
    <mergeCell ref="B12:G12"/>
    <mergeCell ref="B15:G15"/>
    <mergeCell ref="I45:I46"/>
    <mergeCell ref="D28:E28"/>
    <mergeCell ref="F45:F46"/>
    <mergeCell ref="D30:E30"/>
    <mergeCell ref="D36:E36"/>
    <mergeCell ref="D40:E40"/>
    <mergeCell ref="H33:H34"/>
    <mergeCell ref="I33:I34"/>
    <mergeCell ref="G31:G32"/>
    <mergeCell ref="F31:F32"/>
    <mergeCell ref="F47:H47"/>
    <mergeCell ref="G45:G46"/>
    <mergeCell ref="H45:H46"/>
    <mergeCell ref="D34:E34"/>
    <mergeCell ref="G33:G34"/>
    <mergeCell ref="D37:E37"/>
    <mergeCell ref="D38:E38"/>
    <mergeCell ref="D35:E35"/>
    <mergeCell ref="F33:F34"/>
    <mergeCell ref="D33:E33"/>
    <mergeCell ref="B47:C47"/>
    <mergeCell ref="D47:E47"/>
    <mergeCell ref="B44:C44"/>
    <mergeCell ref="D44:E44"/>
    <mergeCell ref="B45:C46"/>
    <mergeCell ref="D45:E45"/>
    <mergeCell ref="D46:E46"/>
    <mergeCell ref="B39:C40"/>
    <mergeCell ref="B41:C43"/>
    <mergeCell ref="D41:E41"/>
    <mergeCell ref="D42:E42"/>
    <mergeCell ref="D43:E43"/>
    <mergeCell ref="D39:E39"/>
    <mergeCell ref="C14:D14"/>
    <mergeCell ref="D29:E29"/>
    <mergeCell ref="D31:E31"/>
    <mergeCell ref="B30:C30"/>
    <mergeCell ref="B27:I27"/>
    <mergeCell ref="B24:G24"/>
    <mergeCell ref="C19:D19"/>
    <mergeCell ref="B28:C29"/>
    <mergeCell ref="C22:D22"/>
    <mergeCell ref="B21:G21"/>
    <mergeCell ref="B31:C32"/>
    <mergeCell ref="D32:E32"/>
    <mergeCell ref="C17:D17"/>
    <mergeCell ref="B37:C38"/>
    <mergeCell ref="H31:H32"/>
    <mergeCell ref="I31:I32"/>
    <mergeCell ref="B33:C34"/>
    <mergeCell ref="B35:C36"/>
  </mergeCells>
  <phoneticPr fontId="1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44" orientation="portrait" r:id="rId1"/>
  <headerFooter alignWithMargins="0">
    <oddFooter>&amp;LDEPARTMENT OF &amp;"Arial Black,Regular"PRIMARY INDUSTRY AND RESOURCES&amp;"Arial,Regular"
Page &amp;P of &amp;N&amp;R&amp;G</oddFooter>
  </headerFooter>
  <cellWatches>
    <cellWatch r="B41"/>
  </cellWatche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zoomScaleNormal="75" zoomScaleSheetLayoutView="75" workbookViewId="0">
      <selection activeCell="I21" sqref="I21"/>
    </sheetView>
  </sheetViews>
  <sheetFormatPr defaultColWidth="9.42578125" defaultRowHeight="12.75" x14ac:dyDescent="0.2"/>
  <cols>
    <col min="1" max="1" width="9.140625" style="2" customWidth="1"/>
    <col min="2" max="2" width="18.28515625" style="2" customWidth="1"/>
    <col min="3" max="3" width="10.85546875" style="2" customWidth="1"/>
    <col min="4" max="4" width="11.7109375" style="2" customWidth="1"/>
    <col min="5" max="5" width="7.42578125" style="2" customWidth="1"/>
    <col min="6" max="6" width="11.140625" style="173" customWidth="1"/>
    <col min="7" max="7" width="9.140625" style="4" customWidth="1"/>
    <col min="8" max="8" width="10.5703125" style="2" customWidth="1"/>
    <col min="9" max="9" width="54.28515625" style="2" customWidth="1"/>
    <col min="10" max="16384" width="9.42578125" style="2"/>
  </cols>
  <sheetData>
    <row r="1" spans="2:9" ht="13.5" thickBot="1" x14ac:dyDescent="0.25"/>
    <row r="2" spans="2:9" ht="31.5" customHeight="1" thickBot="1" x14ac:dyDescent="0.25">
      <c r="B2" s="401" t="s">
        <v>194</v>
      </c>
      <c r="C2" s="402"/>
      <c r="D2" s="402"/>
      <c r="E2" s="402"/>
      <c r="F2" s="402"/>
      <c r="G2" s="402"/>
      <c r="H2" s="402"/>
      <c r="I2" s="403"/>
    </row>
    <row r="3" spans="2:9" ht="10.5" customHeight="1" thickBot="1" x14ac:dyDescent="0.25">
      <c r="B3" s="12"/>
      <c r="C3" s="12"/>
      <c r="D3" s="12"/>
      <c r="E3" s="12"/>
      <c r="F3" s="172"/>
      <c r="G3" s="133"/>
      <c r="H3" s="13"/>
    </row>
    <row r="4" spans="2:9" ht="38.25" customHeight="1" thickBot="1" x14ac:dyDescent="0.25">
      <c r="B4" s="14" t="s">
        <v>25</v>
      </c>
      <c r="C4" s="431" t="s">
        <v>1</v>
      </c>
      <c r="D4" s="431"/>
      <c r="E4" s="15" t="s">
        <v>2</v>
      </c>
      <c r="F4" s="16" t="s">
        <v>14</v>
      </c>
      <c r="G4" s="16" t="s">
        <v>13</v>
      </c>
      <c r="H4" s="17" t="s">
        <v>12</v>
      </c>
      <c r="I4" s="28" t="s">
        <v>24</v>
      </c>
    </row>
    <row r="5" spans="2:9" ht="32.25" customHeight="1" x14ac:dyDescent="0.2">
      <c r="B5" s="26" t="s">
        <v>36</v>
      </c>
      <c r="C5" s="384" t="s">
        <v>171</v>
      </c>
      <c r="D5" s="389"/>
      <c r="E5" s="21" t="s">
        <v>18</v>
      </c>
      <c r="F5" s="49">
        <v>1.2</v>
      </c>
      <c r="G5" s="134"/>
      <c r="H5" s="23">
        <f t="shared" ref="H5:H10" si="0">G5*F5</f>
        <v>0</v>
      </c>
      <c r="I5" s="152" t="s">
        <v>172</v>
      </c>
    </row>
    <row r="6" spans="2:9" s="246" customFormat="1" ht="32.25" customHeight="1" x14ac:dyDescent="0.2">
      <c r="B6" s="247"/>
      <c r="C6" s="419" t="s">
        <v>62</v>
      </c>
      <c r="D6" s="432"/>
      <c r="E6" s="214" t="s">
        <v>18</v>
      </c>
      <c r="F6" s="221">
        <v>1.1000000000000001</v>
      </c>
      <c r="G6" s="222"/>
      <c r="H6" s="217">
        <f t="shared" si="0"/>
        <v>0</v>
      </c>
      <c r="I6" s="218" t="s">
        <v>99</v>
      </c>
    </row>
    <row r="7" spans="2:9" s="246" customFormat="1" ht="32.25" customHeight="1" x14ac:dyDescent="0.2">
      <c r="B7" s="247"/>
      <c r="C7" s="366" t="s">
        <v>30</v>
      </c>
      <c r="D7" s="366"/>
      <c r="E7" s="224" t="s">
        <v>5</v>
      </c>
      <c r="F7" s="215">
        <v>19</v>
      </c>
      <c r="G7" s="216"/>
      <c r="H7" s="217">
        <f t="shared" si="0"/>
        <v>0</v>
      </c>
      <c r="I7" s="218" t="s">
        <v>102</v>
      </c>
    </row>
    <row r="8" spans="2:9" s="246" customFormat="1" ht="32.25" customHeight="1" x14ac:dyDescent="0.2">
      <c r="B8" s="257"/>
      <c r="C8" s="365" t="s">
        <v>22</v>
      </c>
      <c r="D8" s="447"/>
      <c r="E8" s="258" t="s">
        <v>4</v>
      </c>
      <c r="F8" s="250">
        <v>795</v>
      </c>
      <c r="G8" s="255"/>
      <c r="H8" s="217">
        <f t="shared" si="0"/>
        <v>0</v>
      </c>
      <c r="I8" s="256" t="s">
        <v>31</v>
      </c>
    </row>
    <row r="9" spans="2:9" s="246" customFormat="1" ht="32.25" customHeight="1" x14ac:dyDescent="0.2">
      <c r="B9" s="259"/>
      <c r="C9" s="419" t="s">
        <v>64</v>
      </c>
      <c r="D9" s="432"/>
      <c r="E9" s="258" t="s">
        <v>5</v>
      </c>
      <c r="F9" s="250">
        <v>6</v>
      </c>
      <c r="G9" s="255"/>
      <c r="H9" s="217">
        <f t="shared" si="0"/>
        <v>0</v>
      </c>
      <c r="I9" s="260" t="s">
        <v>103</v>
      </c>
    </row>
    <row r="10" spans="2:9" ht="32.25" customHeight="1" thickBot="1" x14ac:dyDescent="0.25">
      <c r="B10" s="11"/>
      <c r="C10" s="383" t="s">
        <v>61</v>
      </c>
      <c r="D10" s="383"/>
      <c r="E10" s="39" t="s">
        <v>88</v>
      </c>
      <c r="F10" s="46">
        <v>50</v>
      </c>
      <c r="G10" s="137"/>
      <c r="H10" s="46">
        <f t="shared" si="0"/>
        <v>0</v>
      </c>
      <c r="I10" s="171" t="s">
        <v>100</v>
      </c>
    </row>
    <row r="11" spans="2:9" ht="14.25" customHeight="1" thickBot="1" x14ac:dyDescent="0.25">
      <c r="B11" s="449"/>
      <c r="C11" s="450"/>
      <c r="D11" s="450"/>
      <c r="E11" s="450"/>
      <c r="F11" s="450"/>
      <c r="G11" s="451"/>
      <c r="H11" s="174">
        <f>SUM(H5:H10)</f>
        <v>0</v>
      </c>
      <c r="I11" s="175"/>
    </row>
    <row r="12" spans="2:9" ht="32.25" customHeight="1" x14ac:dyDescent="0.2">
      <c r="B12" s="440" t="s">
        <v>148</v>
      </c>
      <c r="C12" s="442" t="s">
        <v>169</v>
      </c>
      <c r="D12" s="442"/>
      <c r="E12" s="158" t="s">
        <v>144</v>
      </c>
      <c r="F12" s="159">
        <v>3</v>
      </c>
      <c r="G12" s="160"/>
      <c r="H12" s="57">
        <f>G12*F12</f>
        <v>0</v>
      </c>
      <c r="I12" s="170" t="s">
        <v>145</v>
      </c>
    </row>
    <row r="13" spans="2:9" s="246" customFormat="1" ht="32.25" customHeight="1" thickBot="1" x14ac:dyDescent="0.25">
      <c r="B13" s="441"/>
      <c r="C13" s="437" t="s">
        <v>147</v>
      </c>
      <c r="D13" s="437"/>
      <c r="E13" s="248" t="s">
        <v>146</v>
      </c>
      <c r="F13" s="249">
        <v>0.24</v>
      </c>
      <c r="G13" s="248"/>
      <c r="H13" s="250">
        <f>G13*F13</f>
        <v>0</v>
      </c>
      <c r="I13" s="251" t="s">
        <v>23</v>
      </c>
    </row>
    <row r="14" spans="2:9" ht="14.25" customHeight="1" thickBot="1" x14ac:dyDescent="0.25">
      <c r="B14" s="423"/>
      <c r="C14" s="424"/>
      <c r="D14" s="424"/>
      <c r="E14" s="424"/>
      <c r="F14" s="424"/>
      <c r="G14" s="424"/>
      <c r="H14" s="110">
        <f>SUM(H12:H13)</f>
        <v>0</v>
      </c>
      <c r="I14" s="59"/>
    </row>
    <row r="15" spans="2:9" ht="32.25" customHeight="1" x14ac:dyDescent="0.2">
      <c r="B15" s="113" t="s">
        <v>34</v>
      </c>
      <c r="C15" s="388" t="s">
        <v>32</v>
      </c>
      <c r="D15" s="388"/>
      <c r="E15" s="25" t="s">
        <v>121</v>
      </c>
      <c r="F15" s="57">
        <v>2.5</v>
      </c>
      <c r="G15" s="138"/>
      <c r="H15" s="54">
        <f>G15*F15</f>
        <v>0</v>
      </c>
      <c r="I15" s="58" t="s">
        <v>98</v>
      </c>
    </row>
    <row r="16" spans="2:9" ht="32.25" customHeight="1" thickBot="1" x14ac:dyDescent="0.25">
      <c r="B16" s="56"/>
      <c r="C16" s="415" t="s">
        <v>173</v>
      </c>
      <c r="D16" s="366"/>
      <c r="E16" s="21" t="s">
        <v>121</v>
      </c>
      <c r="F16" s="22">
        <v>1</v>
      </c>
      <c r="G16" s="109"/>
      <c r="H16" s="23">
        <f>G16*F16</f>
        <v>0</v>
      </c>
      <c r="I16" s="51" t="s">
        <v>33</v>
      </c>
    </row>
    <row r="17" spans="2:9" ht="14.25" customHeight="1" thickBot="1" x14ac:dyDescent="0.25">
      <c r="B17" s="423"/>
      <c r="C17" s="424"/>
      <c r="D17" s="424"/>
      <c r="E17" s="424"/>
      <c r="F17" s="424"/>
      <c r="G17" s="424"/>
      <c r="H17" s="110">
        <f>SUM(H15:H16)</f>
        <v>0</v>
      </c>
      <c r="I17" s="59"/>
    </row>
    <row r="18" spans="2:9" ht="32.25" customHeight="1" x14ac:dyDescent="0.2">
      <c r="B18" s="444" t="s">
        <v>149</v>
      </c>
      <c r="C18" s="366" t="s">
        <v>27</v>
      </c>
      <c r="D18" s="448"/>
      <c r="E18" s="21" t="s">
        <v>18</v>
      </c>
      <c r="F18" s="47">
        <v>2.5</v>
      </c>
      <c r="G18" s="137"/>
      <c r="H18" s="23">
        <f>G18*F18</f>
        <v>0</v>
      </c>
      <c r="I18" s="51" t="s">
        <v>101</v>
      </c>
    </row>
    <row r="19" spans="2:9" s="219" customFormat="1" ht="32.25" customHeight="1" x14ac:dyDescent="0.2">
      <c r="B19" s="445"/>
      <c r="C19" s="366" t="s">
        <v>226</v>
      </c>
      <c r="D19" s="366"/>
      <c r="E19" s="214" t="s">
        <v>18</v>
      </c>
      <c r="F19" s="215">
        <v>0.6</v>
      </c>
      <c r="G19" s="216"/>
      <c r="H19" s="217">
        <f>G19*F19</f>
        <v>0</v>
      </c>
      <c r="I19" s="218" t="s">
        <v>225</v>
      </c>
    </row>
    <row r="20" spans="2:9" s="246" customFormat="1" ht="32.25" customHeight="1" x14ac:dyDescent="0.2">
      <c r="B20" s="441"/>
      <c r="C20" s="366" t="s">
        <v>19</v>
      </c>
      <c r="D20" s="366"/>
      <c r="E20" s="214" t="s">
        <v>4</v>
      </c>
      <c r="F20" s="31">
        <v>795</v>
      </c>
      <c r="G20" s="145"/>
      <c r="H20" s="217">
        <f>G20*F20</f>
        <v>0</v>
      </c>
      <c r="I20" s="218" t="s">
        <v>63</v>
      </c>
    </row>
    <row r="21" spans="2:9" s="246" customFormat="1" ht="32.25" customHeight="1" x14ac:dyDescent="0.2">
      <c r="B21" s="441"/>
      <c r="C21" s="366" t="s">
        <v>21</v>
      </c>
      <c r="D21" s="366"/>
      <c r="E21" s="224" t="s">
        <v>4</v>
      </c>
      <c r="F21" s="215">
        <v>900</v>
      </c>
      <c r="G21" s="145"/>
      <c r="H21" s="217">
        <f>G21*F21</f>
        <v>0</v>
      </c>
      <c r="I21" s="256" t="s">
        <v>28</v>
      </c>
    </row>
    <row r="22" spans="2:9" ht="32.25" customHeight="1" thickBot="1" x14ac:dyDescent="0.25">
      <c r="B22" s="446"/>
      <c r="C22" s="395" t="s">
        <v>26</v>
      </c>
      <c r="D22" s="443"/>
      <c r="E22" s="39" t="s">
        <v>4</v>
      </c>
      <c r="F22" s="46">
        <v>140</v>
      </c>
      <c r="G22" s="109"/>
      <c r="H22" s="23">
        <f>G22*F22</f>
        <v>0</v>
      </c>
      <c r="I22" s="41" t="s">
        <v>93</v>
      </c>
    </row>
    <row r="23" spans="2:9" ht="14.25" customHeight="1" thickBot="1" x14ac:dyDescent="0.25">
      <c r="B23" s="423"/>
      <c r="C23" s="424"/>
      <c r="D23" s="424"/>
      <c r="E23" s="424"/>
      <c r="F23" s="424"/>
      <c r="G23" s="424"/>
      <c r="H23" s="110">
        <f>SUM(H18:H22)</f>
        <v>0</v>
      </c>
      <c r="I23" s="59"/>
    </row>
    <row r="24" spans="2:9" ht="32.25" customHeight="1" thickBot="1" x14ac:dyDescent="0.25">
      <c r="B24" s="56" t="s">
        <v>3</v>
      </c>
      <c r="C24" s="422"/>
      <c r="D24" s="422"/>
      <c r="E24" s="52"/>
      <c r="F24" s="53"/>
      <c r="G24" s="141"/>
      <c r="H24" s="48">
        <f>G24*F24</f>
        <v>0</v>
      </c>
      <c r="I24" s="41"/>
    </row>
    <row r="25" spans="2:9" ht="13.5" thickBot="1" x14ac:dyDescent="0.25">
      <c r="B25" s="42"/>
      <c r="C25" s="43"/>
      <c r="D25" s="43"/>
      <c r="E25" s="43"/>
      <c r="F25" s="44"/>
      <c r="G25" s="44"/>
      <c r="H25" s="115">
        <f>SUM(H24)</f>
        <v>0</v>
      </c>
      <c r="I25" s="45"/>
    </row>
    <row r="26" spans="2:9" ht="13.5" thickBot="1" x14ac:dyDescent="0.25">
      <c r="B26" s="370" t="s">
        <v>68</v>
      </c>
      <c r="C26" s="371"/>
      <c r="D26" s="371"/>
      <c r="E26" s="371"/>
      <c r="F26" s="371"/>
      <c r="G26" s="372"/>
      <c r="H26" s="29">
        <f>SUM(H11+H14+H17+H23+H25)</f>
        <v>0</v>
      </c>
      <c r="I26" s="32"/>
    </row>
    <row r="30" spans="2:9" x14ac:dyDescent="0.2">
      <c r="B30" s="33"/>
      <c r="C30" s="33"/>
      <c r="D30" s="33"/>
      <c r="E30" s="33"/>
      <c r="F30" s="7"/>
      <c r="G30" s="7"/>
      <c r="H30" s="33"/>
      <c r="I30" s="33"/>
    </row>
    <row r="31" spans="2:9" ht="41.25" customHeight="1" x14ac:dyDescent="0.2">
      <c r="B31" s="363"/>
      <c r="C31" s="364"/>
      <c r="D31" s="364"/>
      <c r="E31" s="364"/>
      <c r="F31" s="364"/>
      <c r="G31" s="364"/>
      <c r="H31" s="364"/>
      <c r="I31" s="364"/>
    </row>
  </sheetData>
  <mergeCells count="26">
    <mergeCell ref="B2:I2"/>
    <mergeCell ref="C4:D4"/>
    <mergeCell ref="C5:D5"/>
    <mergeCell ref="C21:D21"/>
    <mergeCell ref="C20:D20"/>
    <mergeCell ref="C6:D6"/>
    <mergeCell ref="C7:D7"/>
    <mergeCell ref="C8:D8"/>
    <mergeCell ref="C18:D18"/>
    <mergeCell ref="C13:D13"/>
    <mergeCell ref="B14:G14"/>
    <mergeCell ref="C10:D10"/>
    <mergeCell ref="C12:D12"/>
    <mergeCell ref="B11:G11"/>
    <mergeCell ref="B12:B13"/>
    <mergeCell ref="B31:I31"/>
    <mergeCell ref="C24:D24"/>
    <mergeCell ref="B26:G26"/>
    <mergeCell ref="B23:G23"/>
    <mergeCell ref="C9:D9"/>
    <mergeCell ref="C22:D22"/>
    <mergeCell ref="B18:B22"/>
    <mergeCell ref="B17:G17"/>
    <mergeCell ref="C15:D15"/>
    <mergeCell ref="C16:D16"/>
    <mergeCell ref="C19:D19"/>
  </mergeCells>
  <phoneticPr fontId="1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43" orientation="portrait" r:id="rId1"/>
  <headerFooter alignWithMargins="0">
    <oddFooter>&amp;LDEPARTMENT OF &amp;"Arial Black,Regular"PRIMARY INDUSTRY AND RESOURCES&amp;"Arial,Regular"
Page &amp;P of &amp;N&amp;R&amp;G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7"/>
  <sheetViews>
    <sheetView showGridLines="0" zoomScaleNormal="75" zoomScaleSheetLayoutView="75" workbookViewId="0">
      <selection activeCell="M9" sqref="M9"/>
    </sheetView>
  </sheetViews>
  <sheetFormatPr defaultRowHeight="12.75" x14ac:dyDescent="0.2"/>
  <cols>
    <col min="1" max="1" width="9.140625" style="2"/>
    <col min="2" max="2" width="18.28515625" style="2" customWidth="1"/>
    <col min="3" max="3" width="10.85546875" style="2" customWidth="1"/>
    <col min="4" max="4" width="11.7109375" style="2" customWidth="1"/>
    <col min="5" max="5" width="7.42578125" style="5" customWidth="1"/>
    <col min="6" max="6" width="11.140625" style="2" customWidth="1"/>
    <col min="7" max="7" width="9.140625" style="4"/>
    <col min="8" max="8" width="10.5703125" style="2" customWidth="1"/>
    <col min="9" max="9" width="58.7109375" style="2" customWidth="1"/>
    <col min="10" max="16384" width="9.140625" style="2"/>
  </cols>
  <sheetData>
    <row r="1" spans="2:9" ht="13.5" thickBot="1" x14ac:dyDescent="0.25">
      <c r="E1" s="2"/>
    </row>
    <row r="2" spans="2:9" ht="32.25" customHeight="1" thickBot="1" x14ac:dyDescent="0.25">
      <c r="B2" s="401" t="s">
        <v>130</v>
      </c>
      <c r="C2" s="402"/>
      <c r="D2" s="402"/>
      <c r="E2" s="402"/>
      <c r="F2" s="402"/>
      <c r="G2" s="402"/>
      <c r="H2" s="402"/>
      <c r="I2" s="403"/>
    </row>
    <row r="3" spans="2:9" ht="9.75" customHeight="1" thickBot="1" x14ac:dyDescent="0.25">
      <c r="B3" s="12"/>
      <c r="C3" s="12"/>
      <c r="D3" s="12"/>
      <c r="E3" s="12"/>
      <c r="F3" s="12"/>
      <c r="G3" s="133"/>
      <c r="H3" s="13"/>
    </row>
    <row r="4" spans="2:9" ht="34.5" thickBot="1" x14ac:dyDescent="0.25">
      <c r="B4" s="14" t="s">
        <v>25</v>
      </c>
      <c r="C4" s="431" t="s">
        <v>1</v>
      </c>
      <c r="D4" s="431"/>
      <c r="E4" s="15" t="s">
        <v>2</v>
      </c>
      <c r="F4" s="16" t="s">
        <v>14</v>
      </c>
      <c r="G4" s="16" t="s">
        <v>13</v>
      </c>
      <c r="H4" s="17" t="s">
        <v>12</v>
      </c>
      <c r="I4" s="28" t="s">
        <v>24</v>
      </c>
    </row>
    <row r="5" spans="2:9" ht="32.25" customHeight="1" x14ac:dyDescent="0.2">
      <c r="B5" s="168" t="s">
        <v>151</v>
      </c>
      <c r="C5" s="456" t="s">
        <v>137</v>
      </c>
      <c r="D5" s="456"/>
      <c r="E5" s="148" t="s">
        <v>18</v>
      </c>
      <c r="F5" s="131">
        <v>2</v>
      </c>
      <c r="G5" s="149"/>
      <c r="H5" s="150">
        <f>F5*G5</f>
        <v>0</v>
      </c>
      <c r="I5" s="152" t="s">
        <v>176</v>
      </c>
    </row>
    <row r="6" spans="2:9" ht="32.25" customHeight="1" x14ac:dyDescent="0.2">
      <c r="B6" s="72"/>
      <c r="C6" s="452" t="s">
        <v>152</v>
      </c>
      <c r="D6" s="453"/>
      <c r="E6" s="148" t="s">
        <v>18</v>
      </c>
      <c r="F6" s="131">
        <v>2</v>
      </c>
      <c r="G6" s="149"/>
      <c r="H6" s="151">
        <f>F6*G6</f>
        <v>0</v>
      </c>
      <c r="I6" s="30" t="s">
        <v>232</v>
      </c>
    </row>
    <row r="7" spans="2:9" s="246" customFormat="1" ht="45" x14ac:dyDescent="0.2">
      <c r="B7" s="261"/>
      <c r="C7" s="367" t="s">
        <v>170</v>
      </c>
      <c r="D7" s="367"/>
      <c r="E7" s="262" t="s">
        <v>17</v>
      </c>
      <c r="F7" s="263">
        <v>0.24</v>
      </c>
      <c r="G7" s="264"/>
      <c r="H7" s="265">
        <f>F7*G7</f>
        <v>0</v>
      </c>
      <c r="I7" s="245" t="s">
        <v>138</v>
      </c>
    </row>
    <row r="8" spans="2:9" s="246" customFormat="1" ht="22.5" x14ac:dyDescent="0.2">
      <c r="B8" s="261"/>
      <c r="C8" s="415" t="s">
        <v>174</v>
      </c>
      <c r="D8" s="415"/>
      <c r="E8" s="266" t="s">
        <v>4</v>
      </c>
      <c r="F8" s="253">
        <v>795</v>
      </c>
      <c r="G8" s="267"/>
      <c r="H8" s="268">
        <f>F8*G8</f>
        <v>0</v>
      </c>
      <c r="I8" s="218" t="s">
        <v>233</v>
      </c>
    </row>
    <row r="9" spans="2:9" s="246" customFormat="1" ht="22.5" x14ac:dyDescent="0.2">
      <c r="B9" s="261"/>
      <c r="C9" s="461" t="s">
        <v>21</v>
      </c>
      <c r="D9" s="461"/>
      <c r="E9" s="269" t="s">
        <v>4</v>
      </c>
      <c r="F9" s="270">
        <v>900</v>
      </c>
      <c r="G9" s="271"/>
      <c r="H9" s="272">
        <f>G9*F9</f>
        <v>0</v>
      </c>
      <c r="I9" s="256" t="s">
        <v>229</v>
      </c>
    </row>
    <row r="10" spans="2:9" ht="32.25" customHeight="1" thickBot="1" x14ac:dyDescent="0.25">
      <c r="B10" s="72"/>
      <c r="C10" s="462" t="s">
        <v>60</v>
      </c>
      <c r="D10" s="462"/>
      <c r="E10" s="153" t="s">
        <v>139</v>
      </c>
      <c r="F10" s="154">
        <v>140</v>
      </c>
      <c r="G10" s="155"/>
      <c r="H10" s="156">
        <f>G10*F10</f>
        <v>0</v>
      </c>
      <c r="I10" s="41" t="s">
        <v>140</v>
      </c>
    </row>
    <row r="11" spans="2:9" ht="13.5" thickBot="1" x14ac:dyDescent="0.25">
      <c r="B11" s="410"/>
      <c r="C11" s="454"/>
      <c r="D11" s="454"/>
      <c r="E11" s="454"/>
      <c r="F11" s="454"/>
      <c r="G11" s="455"/>
      <c r="H11" s="157">
        <f>SUM(H5:H10)</f>
        <v>0</v>
      </c>
      <c r="I11" s="96"/>
    </row>
    <row r="12" spans="2:9" s="246" customFormat="1" ht="33.75" x14ac:dyDescent="0.2">
      <c r="B12" s="273" t="s">
        <v>153</v>
      </c>
      <c r="C12" s="367" t="s">
        <v>175</v>
      </c>
      <c r="D12" s="460"/>
      <c r="E12" s="274" t="s">
        <v>95</v>
      </c>
      <c r="F12" s="275">
        <v>250</v>
      </c>
      <c r="G12" s="276"/>
      <c r="H12" s="268">
        <f>G12*F12</f>
        <v>0</v>
      </c>
      <c r="I12" s="291" t="s">
        <v>231</v>
      </c>
    </row>
    <row r="13" spans="2:9" s="246" customFormat="1" ht="32.25" customHeight="1" x14ac:dyDescent="0.2">
      <c r="B13" s="273"/>
      <c r="C13" s="415" t="s">
        <v>21</v>
      </c>
      <c r="D13" s="415"/>
      <c r="E13" s="266" t="s">
        <v>4</v>
      </c>
      <c r="F13" s="277">
        <v>900</v>
      </c>
      <c r="G13" s="267"/>
      <c r="H13" s="253">
        <f>G13*F13</f>
        <v>0</v>
      </c>
      <c r="I13" s="289" t="s">
        <v>230</v>
      </c>
    </row>
    <row r="14" spans="2:9" ht="32.25" customHeight="1" thickBot="1" x14ac:dyDescent="0.25">
      <c r="B14" s="168"/>
      <c r="C14" s="459" t="s">
        <v>60</v>
      </c>
      <c r="D14" s="459"/>
      <c r="E14" s="162" t="s">
        <v>139</v>
      </c>
      <c r="F14" s="163">
        <v>140</v>
      </c>
      <c r="G14" s="164"/>
      <c r="H14" s="131">
        <f>G14*F14</f>
        <v>0</v>
      </c>
      <c r="I14" s="80" t="s">
        <v>140</v>
      </c>
    </row>
    <row r="15" spans="2:9" ht="13.5" thickBot="1" x14ac:dyDescent="0.25">
      <c r="B15" s="410" t="s">
        <v>187</v>
      </c>
      <c r="C15" s="457"/>
      <c r="D15" s="457"/>
      <c r="E15" s="457"/>
      <c r="F15" s="457"/>
      <c r="G15" s="458"/>
      <c r="H15" s="110">
        <f>SUM(H12:H14)</f>
        <v>0</v>
      </c>
      <c r="I15" s="96"/>
    </row>
    <row r="16" spans="2:9" ht="13.5" thickBot="1" x14ac:dyDescent="0.25">
      <c r="B16" s="370" t="s">
        <v>69</v>
      </c>
      <c r="C16" s="371"/>
      <c r="D16" s="371"/>
      <c r="E16" s="371"/>
      <c r="F16" s="371"/>
      <c r="G16" s="372"/>
      <c r="H16" s="29">
        <f>SUM(H15,H11)</f>
        <v>0</v>
      </c>
      <c r="I16" s="32"/>
    </row>
    <row r="87" spans="8:8" x14ac:dyDescent="0.2">
      <c r="H87" s="5"/>
    </row>
  </sheetData>
  <mergeCells count="14">
    <mergeCell ref="B16:G16"/>
    <mergeCell ref="B15:G15"/>
    <mergeCell ref="C14:D14"/>
    <mergeCell ref="C12:D12"/>
    <mergeCell ref="C9:D9"/>
    <mergeCell ref="C10:D10"/>
    <mergeCell ref="C13:D13"/>
    <mergeCell ref="C6:D6"/>
    <mergeCell ref="C7:D7"/>
    <mergeCell ref="C8:D8"/>
    <mergeCell ref="B11:G11"/>
    <mergeCell ref="B2:I2"/>
    <mergeCell ref="C4:D4"/>
    <mergeCell ref="C5:D5"/>
  </mergeCells>
  <phoneticPr fontId="1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43" orientation="portrait" r:id="rId1"/>
  <headerFooter alignWithMargins="0">
    <oddFooter>&amp;LDEPARTMENT OF &amp;"Arial Black,Regular"PRIMARY INDUSTRY AND RESOURCES&amp;"Arial,Regular"
Page &amp;P of &amp;N&amp;R&amp;G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showGridLines="0" zoomScaleNormal="75" zoomScaleSheetLayoutView="75" workbookViewId="0">
      <selection activeCell="I16" sqref="I16"/>
    </sheetView>
  </sheetViews>
  <sheetFormatPr defaultRowHeight="12.75" x14ac:dyDescent="0.2"/>
  <cols>
    <col min="1" max="1" width="9.140625" style="2"/>
    <col min="2" max="2" width="18.28515625" style="2" customWidth="1"/>
    <col min="3" max="3" width="10.85546875" style="2" customWidth="1"/>
    <col min="4" max="4" width="11.7109375" style="2" customWidth="1"/>
    <col min="5" max="5" width="7.42578125" style="2" customWidth="1"/>
    <col min="6" max="6" width="11.140625" style="2" customWidth="1"/>
    <col min="7" max="7" width="9.140625" style="4"/>
    <col min="8" max="8" width="10.5703125" style="2" customWidth="1"/>
    <col min="9" max="9" width="54.28515625" style="2" customWidth="1"/>
    <col min="10" max="16384" width="9.140625" style="2"/>
  </cols>
  <sheetData>
    <row r="1" spans="2:9" ht="13.5" thickBot="1" x14ac:dyDescent="0.25"/>
    <row r="2" spans="2:9" ht="32.25" customHeight="1" thickBot="1" x14ac:dyDescent="0.25">
      <c r="B2" s="401" t="s">
        <v>129</v>
      </c>
      <c r="C2" s="402"/>
      <c r="D2" s="402"/>
      <c r="E2" s="402"/>
      <c r="F2" s="402"/>
      <c r="G2" s="402"/>
      <c r="H2" s="402"/>
      <c r="I2" s="403"/>
    </row>
    <row r="3" spans="2:9" ht="9.75" customHeight="1" thickBot="1" x14ac:dyDescent="0.25">
      <c r="B3" s="12"/>
      <c r="C3" s="12"/>
      <c r="D3" s="12"/>
      <c r="E3" s="12"/>
      <c r="F3" s="12"/>
      <c r="G3" s="133"/>
      <c r="H3" s="13"/>
    </row>
    <row r="4" spans="2:9" ht="34.5" thickBot="1" x14ac:dyDescent="0.25">
      <c r="B4" s="14" t="s">
        <v>25</v>
      </c>
      <c r="C4" s="431" t="s">
        <v>1</v>
      </c>
      <c r="D4" s="431"/>
      <c r="E4" s="15" t="s">
        <v>2</v>
      </c>
      <c r="F4" s="16" t="s">
        <v>14</v>
      </c>
      <c r="G4" s="16" t="s">
        <v>13</v>
      </c>
      <c r="H4" s="17" t="s">
        <v>12</v>
      </c>
      <c r="I4" s="28" t="s">
        <v>24</v>
      </c>
    </row>
    <row r="5" spans="2:9" s="246" customFormat="1" ht="32.25" customHeight="1" x14ac:dyDescent="0.2">
      <c r="B5" s="278" t="s">
        <v>71</v>
      </c>
      <c r="C5" s="366" t="s">
        <v>72</v>
      </c>
      <c r="D5" s="436"/>
      <c r="E5" s="214" t="s">
        <v>4</v>
      </c>
      <c r="F5" s="31">
        <v>1590</v>
      </c>
      <c r="G5" s="145"/>
      <c r="H5" s="217">
        <f>G5*F5</f>
        <v>0</v>
      </c>
      <c r="I5" s="218" t="s">
        <v>104</v>
      </c>
    </row>
    <row r="6" spans="2:9" s="246" customFormat="1" ht="34.5" thickBot="1" x14ac:dyDescent="0.25">
      <c r="B6" s="261"/>
      <c r="C6" s="365" t="s">
        <v>22</v>
      </c>
      <c r="D6" s="365"/>
      <c r="E6" s="214" t="s">
        <v>4</v>
      </c>
      <c r="F6" s="250">
        <v>795</v>
      </c>
      <c r="G6" s="255"/>
      <c r="H6" s="223">
        <f>G6*F6</f>
        <v>0</v>
      </c>
      <c r="I6" s="218" t="s">
        <v>125</v>
      </c>
    </row>
    <row r="7" spans="2:9" ht="13.5" thickBot="1" x14ac:dyDescent="0.25">
      <c r="B7" s="468"/>
      <c r="C7" s="469"/>
      <c r="D7" s="469"/>
      <c r="E7" s="469"/>
      <c r="F7" s="469"/>
      <c r="G7" s="469"/>
      <c r="H7" s="69">
        <f>SUM(H5:H6)</f>
        <v>0</v>
      </c>
      <c r="I7" s="95"/>
    </row>
    <row r="8" spans="2:9" ht="32.25" customHeight="1" x14ac:dyDescent="0.2">
      <c r="B8" s="71" t="s">
        <v>204</v>
      </c>
      <c r="C8" s="388" t="s">
        <v>74</v>
      </c>
      <c r="D8" s="388"/>
      <c r="E8" s="158" t="s">
        <v>18</v>
      </c>
      <c r="F8" s="57">
        <v>12</v>
      </c>
      <c r="G8" s="138"/>
      <c r="H8" s="20">
        <f t="shared" ref="H8:H15" si="0">G8*F8</f>
        <v>0</v>
      </c>
      <c r="I8" s="165" t="s">
        <v>205</v>
      </c>
    </row>
    <row r="9" spans="2:9" s="246" customFormat="1" ht="32.25" customHeight="1" x14ac:dyDescent="0.2">
      <c r="B9" s="261"/>
      <c r="C9" s="366" t="s">
        <v>72</v>
      </c>
      <c r="D9" s="436"/>
      <c r="E9" s="214" t="s">
        <v>4</v>
      </c>
      <c r="F9" s="253">
        <v>1590</v>
      </c>
      <c r="G9" s="145"/>
      <c r="H9" s="217">
        <f t="shared" si="0"/>
        <v>0</v>
      </c>
      <c r="I9" s="218" t="s">
        <v>124</v>
      </c>
    </row>
    <row r="10" spans="2:9" s="246" customFormat="1" ht="34.5" thickBot="1" x14ac:dyDescent="0.25">
      <c r="B10" s="261"/>
      <c r="C10" s="365" t="s">
        <v>22</v>
      </c>
      <c r="D10" s="365"/>
      <c r="E10" s="258" t="s">
        <v>4</v>
      </c>
      <c r="F10" s="250">
        <v>795</v>
      </c>
      <c r="G10" s="255"/>
      <c r="H10" s="279">
        <f>G10*F10</f>
        <v>0</v>
      </c>
      <c r="I10" s="256" t="s">
        <v>125</v>
      </c>
    </row>
    <row r="11" spans="2:9" ht="13.5" customHeight="1" thickBot="1" x14ac:dyDescent="0.25">
      <c r="B11" s="463"/>
      <c r="C11" s="464"/>
      <c r="D11" s="464"/>
      <c r="E11" s="464"/>
      <c r="F11" s="464"/>
      <c r="G11" s="465"/>
      <c r="H11" s="69">
        <f>SUM(H8:H10)</f>
        <v>0</v>
      </c>
      <c r="I11" s="198"/>
    </row>
    <row r="12" spans="2:9" s="246" customFormat="1" ht="34.5" thickBot="1" x14ac:dyDescent="0.25">
      <c r="B12" s="273" t="s">
        <v>206</v>
      </c>
      <c r="C12" s="466" t="s">
        <v>212</v>
      </c>
      <c r="D12" s="467"/>
      <c r="E12" s="288" t="s">
        <v>95</v>
      </c>
      <c r="F12" s="280">
        <v>250</v>
      </c>
      <c r="G12" s="281"/>
      <c r="H12" s="279">
        <f>G12*F12</f>
        <v>0</v>
      </c>
      <c r="I12" s="291" t="s">
        <v>234</v>
      </c>
    </row>
    <row r="13" spans="2:9" ht="13.5" thickBot="1" x14ac:dyDescent="0.25">
      <c r="B13" s="410"/>
      <c r="C13" s="454"/>
      <c r="D13" s="454"/>
      <c r="E13" s="454"/>
      <c r="F13" s="454"/>
      <c r="G13" s="455"/>
      <c r="H13" s="69">
        <f>SUM(H12)</f>
        <v>0</v>
      </c>
      <c r="I13" s="96"/>
    </row>
    <row r="14" spans="2:9" ht="32.25" customHeight="1" x14ac:dyDescent="0.2">
      <c r="B14" s="470" t="s">
        <v>73</v>
      </c>
      <c r="C14" s="388" t="s">
        <v>57</v>
      </c>
      <c r="D14" s="388"/>
      <c r="E14" s="21" t="s">
        <v>18</v>
      </c>
      <c r="F14" s="47">
        <v>2.5</v>
      </c>
      <c r="G14" s="136"/>
      <c r="H14" s="54">
        <f t="shared" si="0"/>
        <v>0</v>
      </c>
      <c r="I14" s="65" t="s">
        <v>92</v>
      </c>
    </row>
    <row r="15" spans="2:9" s="246" customFormat="1" ht="33.75" x14ac:dyDescent="0.2">
      <c r="B15" s="470"/>
      <c r="C15" s="366" t="s">
        <v>21</v>
      </c>
      <c r="D15" s="366"/>
      <c r="E15" s="224" t="s">
        <v>4</v>
      </c>
      <c r="F15" s="215">
        <v>900</v>
      </c>
      <c r="G15" s="216"/>
      <c r="H15" s="223">
        <f t="shared" si="0"/>
        <v>0</v>
      </c>
      <c r="I15" s="225" t="s">
        <v>94</v>
      </c>
    </row>
    <row r="16" spans="2:9" ht="32.25" customHeight="1" thickBot="1" x14ac:dyDescent="0.25">
      <c r="B16" s="470"/>
      <c r="C16" s="471" t="s">
        <v>58</v>
      </c>
      <c r="D16" s="471"/>
      <c r="E16" s="79" t="s">
        <v>4</v>
      </c>
      <c r="F16" s="111">
        <v>140</v>
      </c>
      <c r="G16" s="142"/>
      <c r="H16" s="24">
        <f>F16*G16</f>
        <v>0</v>
      </c>
      <c r="I16" s="80" t="s">
        <v>110</v>
      </c>
    </row>
    <row r="17" spans="2:9" ht="13.5" thickBot="1" x14ac:dyDescent="0.25">
      <c r="B17" s="410"/>
      <c r="C17" s="472"/>
      <c r="D17" s="472"/>
      <c r="E17" s="472"/>
      <c r="F17" s="472"/>
      <c r="G17" s="473"/>
      <c r="H17" s="102">
        <f>SUM(H14:H16)</f>
        <v>0</v>
      </c>
      <c r="I17" s="96"/>
    </row>
    <row r="18" spans="2:9" ht="13.5" thickBot="1" x14ac:dyDescent="0.25">
      <c r="B18" s="370" t="s">
        <v>70</v>
      </c>
      <c r="C18" s="371"/>
      <c r="D18" s="371"/>
      <c r="E18" s="371"/>
      <c r="F18" s="371"/>
      <c r="G18" s="372"/>
      <c r="H18" s="29">
        <f>SUM(H7,H11,H13,H17)</f>
        <v>0</v>
      </c>
      <c r="I18" s="32"/>
    </row>
  </sheetData>
  <mergeCells count="17">
    <mergeCell ref="B18:G18"/>
    <mergeCell ref="C14:D14"/>
    <mergeCell ref="B13:G13"/>
    <mergeCell ref="B14:B16"/>
    <mergeCell ref="C15:D15"/>
    <mergeCell ref="C16:D16"/>
    <mergeCell ref="B17:G17"/>
    <mergeCell ref="B11:G11"/>
    <mergeCell ref="C12:D12"/>
    <mergeCell ref="C4:D4"/>
    <mergeCell ref="B2:I2"/>
    <mergeCell ref="C10:D10"/>
    <mergeCell ref="C5:D5"/>
    <mergeCell ref="C6:D6"/>
    <mergeCell ref="C9:D9"/>
    <mergeCell ref="C8:D8"/>
    <mergeCell ref="B7:G7"/>
  </mergeCells>
  <phoneticPr fontId="1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44" orientation="portrait" r:id="rId1"/>
  <headerFooter alignWithMargins="0">
    <oddFooter>&amp;LDEPARTMENT OF &amp;"Arial Black,Regular"PRIMARY INDUSTRY AND RESOURCES&amp;"Arial,Regular"
Page &amp;P of &amp;N&amp;R&amp;G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workbookViewId="0">
      <selection activeCell="M7" sqref="M7"/>
    </sheetView>
  </sheetViews>
  <sheetFormatPr defaultRowHeight="12.75" x14ac:dyDescent="0.2"/>
  <cols>
    <col min="2" max="2" width="20.42578125" customWidth="1"/>
    <col min="3" max="3" width="10.85546875" customWidth="1"/>
    <col min="4" max="4" width="10.5703125" customWidth="1"/>
    <col min="5" max="5" width="8.5703125" customWidth="1"/>
    <col min="6" max="6" width="11.140625" customWidth="1"/>
    <col min="7" max="7" width="9.140625" style="132"/>
    <col min="8" max="8" width="10.5703125" customWidth="1"/>
    <col min="9" max="9" width="54.28515625" customWidth="1"/>
  </cols>
  <sheetData>
    <row r="1" spans="1:9" ht="13.5" thickBot="1" x14ac:dyDescent="0.25">
      <c r="A1" s="103"/>
      <c r="B1" s="103"/>
      <c r="C1" s="103"/>
      <c r="D1" s="103"/>
      <c r="E1" s="103"/>
      <c r="F1" s="103"/>
      <c r="G1" s="146"/>
      <c r="H1" s="103"/>
      <c r="I1" s="103"/>
    </row>
    <row r="2" spans="1:9" ht="31.5" customHeight="1" thickBot="1" x14ac:dyDescent="0.25">
      <c r="A2" s="103"/>
      <c r="B2" s="401" t="s">
        <v>142</v>
      </c>
      <c r="C2" s="478"/>
      <c r="D2" s="478"/>
      <c r="E2" s="478"/>
      <c r="F2" s="478"/>
      <c r="G2" s="478"/>
      <c r="H2" s="478"/>
      <c r="I2" s="479"/>
    </row>
    <row r="3" spans="1:9" ht="10.5" customHeight="1" thickBot="1" x14ac:dyDescent="0.25">
      <c r="A3" s="103"/>
      <c r="B3" s="12"/>
      <c r="C3" s="12"/>
      <c r="D3" s="12"/>
      <c r="E3" s="12"/>
      <c r="F3" s="12"/>
      <c r="G3" s="133"/>
      <c r="H3" s="13"/>
      <c r="I3" s="103"/>
    </row>
    <row r="4" spans="1:9" ht="34.5" thickBot="1" x14ac:dyDescent="0.25">
      <c r="A4" s="103"/>
      <c r="B4" s="14" t="s">
        <v>25</v>
      </c>
      <c r="C4" s="480" t="s">
        <v>1</v>
      </c>
      <c r="D4" s="480"/>
      <c r="E4" s="99" t="s">
        <v>2</v>
      </c>
      <c r="F4" s="100" t="s">
        <v>14</v>
      </c>
      <c r="G4" s="100" t="s">
        <v>13</v>
      </c>
      <c r="H4" s="101" t="s">
        <v>12</v>
      </c>
      <c r="I4" s="104" t="s">
        <v>24</v>
      </c>
    </row>
    <row r="5" spans="1:9" ht="48" customHeight="1" x14ac:dyDescent="0.2">
      <c r="A5" s="103"/>
      <c r="B5" s="97" t="s">
        <v>193</v>
      </c>
      <c r="C5" s="481" t="s">
        <v>177</v>
      </c>
      <c r="D5" s="482"/>
      <c r="E5" s="122" t="s">
        <v>95</v>
      </c>
      <c r="F5" s="19">
        <v>10</v>
      </c>
      <c r="G5" s="144"/>
      <c r="H5" s="126">
        <f>G5*F5*2</f>
        <v>0</v>
      </c>
      <c r="I5" s="192" t="s">
        <v>211</v>
      </c>
    </row>
    <row r="6" spans="1:9" ht="48" customHeight="1" x14ac:dyDescent="0.2">
      <c r="A6" s="103"/>
      <c r="B6" s="98"/>
      <c r="C6" s="452" t="s">
        <v>120</v>
      </c>
      <c r="D6" s="474"/>
      <c r="E6" s="195" t="s">
        <v>122</v>
      </c>
      <c r="F6" s="159">
        <v>210</v>
      </c>
      <c r="G6" s="147"/>
      <c r="H6" s="196">
        <f>G6*F6</f>
        <v>0</v>
      </c>
      <c r="I6" s="65" t="s">
        <v>180</v>
      </c>
    </row>
    <row r="7" spans="1:9" ht="54" customHeight="1" thickBot="1" x14ac:dyDescent="0.25">
      <c r="A7" s="103"/>
      <c r="B7" s="98"/>
      <c r="C7" s="118" t="s">
        <v>115</v>
      </c>
      <c r="D7" s="119"/>
      <c r="E7" s="194" t="s">
        <v>181</v>
      </c>
      <c r="F7" s="31">
        <v>5000</v>
      </c>
      <c r="G7" s="145"/>
      <c r="H7" s="127">
        <f>G7*F7</f>
        <v>0</v>
      </c>
      <c r="I7" s="65" t="s">
        <v>186</v>
      </c>
    </row>
    <row r="8" spans="1:9" ht="48.75" customHeight="1" x14ac:dyDescent="0.2">
      <c r="A8" s="103"/>
      <c r="B8" s="121" t="s">
        <v>118</v>
      </c>
      <c r="C8" s="481" t="s">
        <v>177</v>
      </c>
      <c r="D8" s="482"/>
      <c r="E8" s="122" t="s">
        <v>95</v>
      </c>
      <c r="F8" s="19">
        <v>10</v>
      </c>
      <c r="G8" s="144"/>
      <c r="H8" s="128">
        <f>G8*F8</f>
        <v>0</v>
      </c>
      <c r="I8" s="192" t="s">
        <v>183</v>
      </c>
    </row>
    <row r="9" spans="1:9" ht="32.25" customHeight="1" x14ac:dyDescent="0.2">
      <c r="A9" s="103"/>
      <c r="B9" s="98"/>
      <c r="C9" s="452" t="s">
        <v>154</v>
      </c>
      <c r="D9" s="396"/>
      <c r="E9" s="116" t="s">
        <v>4</v>
      </c>
      <c r="F9" s="57">
        <v>200</v>
      </c>
      <c r="G9" s="147">
        <f>'Key information'!G22</f>
        <v>0</v>
      </c>
      <c r="H9" s="126">
        <f>(G9*F9)*3</f>
        <v>0</v>
      </c>
      <c r="I9" s="65" t="s">
        <v>188</v>
      </c>
    </row>
    <row r="10" spans="1:9" s="213" customFormat="1" ht="44.25" customHeight="1" x14ac:dyDescent="0.2">
      <c r="A10" s="282"/>
      <c r="B10" s="283"/>
      <c r="C10" s="476" t="s">
        <v>113</v>
      </c>
      <c r="D10" s="477"/>
      <c r="E10" s="284" t="s">
        <v>4</v>
      </c>
      <c r="F10" s="240">
        <v>795</v>
      </c>
      <c r="G10" s="285"/>
      <c r="H10" s="286">
        <f>F10*G10</f>
        <v>0</v>
      </c>
      <c r="I10" s="287" t="s">
        <v>184</v>
      </c>
    </row>
    <row r="11" spans="1:9" ht="35.25" customHeight="1" x14ac:dyDescent="0.2">
      <c r="A11" s="103"/>
      <c r="B11" s="98"/>
      <c r="C11" s="395" t="s">
        <v>116</v>
      </c>
      <c r="D11" s="475"/>
      <c r="E11" s="116" t="s">
        <v>4</v>
      </c>
      <c r="F11" s="57">
        <v>1250</v>
      </c>
      <c r="G11" s="147">
        <f>'Key information'!G22*0.2</f>
        <v>0</v>
      </c>
      <c r="H11" s="126">
        <f>F11*G11</f>
        <v>0</v>
      </c>
      <c r="I11" s="65" t="s">
        <v>155</v>
      </c>
    </row>
    <row r="12" spans="1:9" ht="41.25" customHeight="1" x14ac:dyDescent="0.2">
      <c r="A12" s="103"/>
      <c r="B12" s="485"/>
      <c r="C12" s="369" t="s">
        <v>117</v>
      </c>
      <c r="D12" s="369"/>
      <c r="E12" s="194" t="s">
        <v>181</v>
      </c>
      <c r="F12" s="31">
        <v>5000</v>
      </c>
      <c r="G12" s="145"/>
      <c r="H12" s="127">
        <f>F12*G12</f>
        <v>0</v>
      </c>
      <c r="I12" s="65" t="s">
        <v>185</v>
      </c>
    </row>
    <row r="13" spans="1:9" ht="36" customHeight="1" thickBot="1" x14ac:dyDescent="0.25">
      <c r="A13" s="103"/>
      <c r="B13" s="485"/>
      <c r="C13" s="456" t="s">
        <v>178</v>
      </c>
      <c r="D13" s="369"/>
      <c r="E13" s="21" t="s">
        <v>95</v>
      </c>
      <c r="F13" s="22">
        <v>50</v>
      </c>
      <c r="G13" s="109"/>
      <c r="H13" s="127">
        <f>F13*G13</f>
        <v>0</v>
      </c>
      <c r="I13" s="65" t="s">
        <v>182</v>
      </c>
    </row>
    <row r="14" spans="1:9" ht="13.5" thickBot="1" x14ac:dyDescent="0.25">
      <c r="A14" s="103"/>
      <c r="B14" s="385"/>
      <c r="C14" s="486"/>
      <c r="D14" s="486"/>
      <c r="E14" s="486"/>
      <c r="F14" s="486"/>
      <c r="G14" s="487"/>
      <c r="H14" s="129">
        <f>SUM(H5:H13)</f>
        <v>0</v>
      </c>
      <c r="I14" s="105"/>
    </row>
    <row r="15" spans="1:9" ht="13.5" thickBot="1" x14ac:dyDescent="0.25">
      <c r="A15" s="103"/>
      <c r="B15" s="370" t="s">
        <v>143</v>
      </c>
      <c r="C15" s="483"/>
      <c r="D15" s="483"/>
      <c r="E15" s="483"/>
      <c r="F15" s="483"/>
      <c r="G15" s="484"/>
      <c r="H15" s="130">
        <f>SUM(H14)</f>
        <v>0</v>
      </c>
      <c r="I15" s="106"/>
    </row>
  </sheetData>
  <mergeCells count="13">
    <mergeCell ref="B15:G15"/>
    <mergeCell ref="B12:B13"/>
    <mergeCell ref="C13:D13"/>
    <mergeCell ref="B14:G14"/>
    <mergeCell ref="C12:D12"/>
    <mergeCell ref="C6:D6"/>
    <mergeCell ref="C11:D11"/>
    <mergeCell ref="C10:D10"/>
    <mergeCell ref="C9:D9"/>
    <mergeCell ref="B2:I2"/>
    <mergeCell ref="C4:D4"/>
    <mergeCell ref="C5:D5"/>
    <mergeCell ref="C8:D8"/>
  </mergeCells>
  <phoneticPr fontId="1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43" orientation="portrait" verticalDpi="300" r:id="rId1"/>
  <headerFooter alignWithMargins="0">
    <oddFooter>&amp;LDEPARTMENT OF &amp;"Arial Black,Regular"PRIMARY INDUSTRY AND RESOURCES&amp;"Arial,Regular"
Page &amp;P of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Summary</vt:lpstr>
      <vt:lpstr>Key information</vt:lpstr>
      <vt:lpstr>1. Infrastructure</vt:lpstr>
      <vt:lpstr>2. Sand-Gravel</vt:lpstr>
      <vt:lpstr>3. Quarries</vt:lpstr>
      <vt:lpstr>4. Exploration</vt:lpstr>
      <vt:lpstr>5. Roads</vt:lpstr>
      <vt:lpstr>Closure</vt:lpstr>
      <vt:lpstr>Summary!Print_Area</vt:lpstr>
      <vt:lpstr>'1. Infrastructure'!Print_Titles</vt:lpstr>
    </vt:vector>
  </TitlesOfParts>
  <Company>Northern Territory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AF7-015 - Extractive security calculation tool</dc:title>
  <dc:creator>Northern Territory Government</dc:creator>
  <cp:lastModifiedBy>Emma Muntz</cp:lastModifiedBy>
  <cp:lastPrinted>2016-10-18T01:12:49Z</cp:lastPrinted>
  <dcterms:created xsi:type="dcterms:W3CDTF">2006-02-07T06:30:47Z</dcterms:created>
  <dcterms:modified xsi:type="dcterms:W3CDTF">2017-02-07T05:17:43Z</dcterms:modified>
</cp:coreProperties>
</file>